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5"/>
  </bookViews>
  <sheets>
    <sheet name="1" sheetId="1" r:id="rId1"/>
    <sheet name="2" sheetId="2" r:id="rId2"/>
    <sheet name="3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1" sheetId="10" r:id="rId10"/>
    <sheet name="12" sheetId="11" r:id="rId11"/>
    <sheet name="13" sheetId="12" r:id="rId12"/>
    <sheet name="14" sheetId="13" r:id="rId13"/>
    <sheet name="15" sheetId="14" r:id="rId14"/>
    <sheet name="16" sheetId="15" r:id="rId15"/>
    <sheet name="17" sheetId="16" r:id="rId16"/>
  </sheets>
  <externalReferences>
    <externalReference r:id="rId19"/>
    <externalReference r:id="rId20"/>
    <externalReference r:id="rId21"/>
  </externalReferences>
  <definedNames>
    <definedName name="_xlnm.Print_Titles" localSheetId="0">'1'!$12:$12</definedName>
    <definedName name="_xlnm.Print_Titles" localSheetId="3">'5'!$15:$15</definedName>
    <definedName name="_xlnm.Print_Titles" localSheetId="4">'6'!$13:$13</definedName>
    <definedName name="_xlnm.Print_Titles" localSheetId="5">'7'!$14:$14</definedName>
  </definedNames>
  <calcPr fullCalcOnLoad="1"/>
</workbook>
</file>

<file path=xl/sharedStrings.xml><?xml version="1.0" encoding="utf-8"?>
<sst xmlns="http://schemas.openxmlformats.org/spreadsheetml/2006/main" count="775" uniqueCount="453">
  <si>
    <t>Załacznik nr 1</t>
  </si>
  <si>
    <t>Rady Miejskiej w Trzebnicy</t>
  </si>
  <si>
    <t>w  złotych</t>
  </si>
  <si>
    <t>Dział</t>
  </si>
  <si>
    <t>§</t>
  </si>
  <si>
    <t>Źródło dochodów</t>
  </si>
  <si>
    <t>Transport i łączność</t>
  </si>
  <si>
    <t>0690</t>
  </si>
  <si>
    <t>Gospodarka mieszkaniowa</t>
  </si>
  <si>
    <t>0470</t>
  </si>
  <si>
    <t>wpływy z opłat za zarząd, użytkowanie i użytkowanie wieczyste nieruchomości</t>
  </si>
  <si>
    <t>0750</t>
  </si>
  <si>
    <t>dochody z najmu i dzierżawy składników majątkowych</t>
  </si>
  <si>
    <t>0770</t>
  </si>
  <si>
    <t>wpłaty z tytułu odpłatnego nabycia prawa własności oraz prawa użytkowania wieczystego nieruchomości</t>
  </si>
  <si>
    <t>Administracja publiczna</t>
  </si>
  <si>
    <t>2010</t>
  </si>
  <si>
    <t>dotacje celowe otrzymane z budżetu państwa na realizację zadań bieżącychz zakresu administracji rządowej oraz innych zadań zleconych gminie ustawami</t>
  </si>
  <si>
    <t>Urzędy naczelnych organów władzy państwowej, kontroli i ochrony prawa oraz sądownictwa</t>
  </si>
  <si>
    <t>Bezpieczeństwo publiczne i ochrona przeciwpożarowa</t>
  </si>
  <si>
    <t>Dochody od osób prawnych, od osób fizycznych i od innych jednostek nieposiadających osobowości prawnej oraz wydatki związane z ich poborem</t>
  </si>
  <si>
    <t>0010</t>
  </si>
  <si>
    <t>podatek dochodowy od osób fizycznych</t>
  </si>
  <si>
    <t>0020</t>
  </si>
  <si>
    <t>podatek dochodowy od osób prawnych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</si>
  <si>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</si>
  <si>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</si>
  <si>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</si>
  <si>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</si>
  <si>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</si>
  <si>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</si>
  <si>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</si>
  <si>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</si>
  <si>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0350</t>
  </si>
  <si>
    <t>podatek od działalności gospodarczej osób fizycznych, opłacany w formie karty podatkowej</t>
  </si>
  <si>
    <t>0360</t>
  </si>
  <si>
    <t>podatek od spadków i darowizn</t>
  </si>
  <si>
    <t>0370</t>
  </si>
  <si>
    <t>podatek/opłata od posiadania psów</t>
  </si>
  <si>
    <t>0410</t>
  </si>
  <si>
    <t>wpływy z opłaty skarbowej</t>
  </si>
  <si>
    <t>0430</t>
  </si>
  <si>
    <t>opłata targowa</t>
  </si>
  <si>
    <t>0480</t>
  </si>
  <si>
    <t>wpływy z opłat za zezwolemie na sprzedaż alkoholu</t>
  </si>
  <si>
    <t>0500</t>
  </si>
  <si>
    <t>podatek od czynności cywilnoprawnych</t>
  </si>
  <si>
    <t>0910</t>
  </si>
  <si>
    <t>odsetki od nierteminowych wpłat z tytułu podatków i opłat</t>
  </si>
  <si>
    <t>Różne rozliczenia</t>
  </si>
  <si>
    <t>0920</t>
  </si>
  <si>
    <t>pozostałe odsetki</t>
  </si>
  <si>
    <t>subwencje ogólne z budżetu państwa</t>
  </si>
  <si>
    <t>Oświata i wychowanie</t>
  </si>
  <si>
    <t>0830</t>
  </si>
  <si>
    <t>wpływy z usług</t>
  </si>
  <si>
    <t>dotacje celowe otrzymane z budżetu państwa na realizację własnych zadań bieżących gmin</t>
  </si>
  <si>
    <t>Opieka społeczna</t>
  </si>
  <si>
    <t>Gospodarka komunalna i ochrona środowiska</t>
  </si>
  <si>
    <t>Kultura i ochrona dziedzictwa narodowego</t>
  </si>
  <si>
    <t>Dochody ogółem</t>
  </si>
  <si>
    <t>Załacznik nr 2</t>
  </si>
  <si>
    <t>Wyszczególnienie</t>
  </si>
  <si>
    <t>1.  Dochody z podatków i opłat</t>
  </si>
  <si>
    <t>z tego:</t>
  </si>
  <si>
    <t xml:space="preserve"> - podatek od nieruchomości</t>
  </si>
  <si>
    <t xml:space="preserve"> - podatek rolny</t>
  </si>
  <si>
    <t xml:space="preserve"> - podatek leśny</t>
  </si>
  <si>
    <t xml:space="preserve"> - podatek od środków transportowych</t>
  </si>
  <si>
    <t xml:space="preserve"> - podatek od działalności gospodarczej osób fizycznych,                  opłacany w formie karty podatkowej</t>
  </si>
  <si>
    <t xml:space="preserve"> - podatek od spadków i darowizn</t>
  </si>
  <si>
    <t xml:space="preserve"> - podatek/opłata od posiadania psów</t>
  </si>
  <si>
    <t xml:space="preserve"> - wpływy z opłaty skarbowej</t>
  </si>
  <si>
    <t xml:space="preserve"> - opłata targowa</t>
  </si>
  <si>
    <t xml:space="preserve"> - podatek od czynności cywilnoprawnych</t>
  </si>
  <si>
    <t>2.  Udziały w podatkach stanowiących dochód</t>
  </si>
  <si>
    <t xml:space="preserve">     budżetu państwa</t>
  </si>
  <si>
    <t xml:space="preserve"> - podatek dochodowy od osób fizycznych</t>
  </si>
  <si>
    <t xml:space="preserve"> - podatek dochodowy od osób prawnych</t>
  </si>
  <si>
    <t>3.  Dochody z majątku gminy</t>
  </si>
  <si>
    <t xml:space="preserve"> - wpływy z opłat za zarząd, użytkowanie i użytkowanie wieczyste nieruchomości</t>
  </si>
  <si>
    <t xml:space="preserve"> - dochody z najmu i dzierżawy składników majątkowych</t>
  </si>
  <si>
    <t>4.  Dochody majątkowe gminy</t>
  </si>
  <si>
    <t xml:space="preserve"> - wpłaty z tytułu odpłatnego nabycia prawa własności oraz prawa użytkowania wieczystego nieruchomości</t>
  </si>
  <si>
    <t>5.  Wpływy z opłat za zezwolenia na sprzedaż alkoholu</t>
  </si>
  <si>
    <t>6.  Subwencje ogólne z budżetu państwa</t>
  </si>
  <si>
    <t>7.  Dotacje celowe z budżetu państwa</t>
  </si>
  <si>
    <t xml:space="preserve"> - na realizację zadań bieżącychz zakresu administracji rządowej oraz innych zadań zleconych gminie ustawami</t>
  </si>
  <si>
    <t xml:space="preserve"> - na realizację własnych zadań bieżących gmin</t>
  </si>
  <si>
    <t>9.  Pozostałe dochody</t>
  </si>
  <si>
    <t>Ogółem</t>
  </si>
  <si>
    <t>Załacznik nr 3</t>
  </si>
  <si>
    <t>własne</t>
  </si>
  <si>
    <t>zlecone</t>
  </si>
  <si>
    <t>010</t>
  </si>
  <si>
    <t>Turystyka</t>
  </si>
  <si>
    <t>Działalność usługowa</t>
  </si>
  <si>
    <t>Obsługa długu publicznego</t>
  </si>
  <si>
    <t>Ochrona zdrowia</t>
  </si>
  <si>
    <t>Edukacyjna opieka wychowawcza</t>
  </si>
  <si>
    <t>Kultura fizyczna i sport</t>
  </si>
  <si>
    <t>Ogółem:</t>
  </si>
  <si>
    <t>Dochody</t>
  </si>
  <si>
    <t>Urzędy wojewódzkie</t>
  </si>
  <si>
    <t>Załacznik nr 5</t>
  </si>
  <si>
    <t>w złotych</t>
  </si>
  <si>
    <t>Lp.</t>
  </si>
  <si>
    <t>Rozdz.</t>
  </si>
  <si>
    <t xml:space="preserve">Nazwa zadania inwestycyjnego
i okres realizacji
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</si>
  <si>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</si>
  <si>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</si>
  <si>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</si>
  <si>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</si>
  <si>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2009 r.</t>
  </si>
  <si>
    <t>2010 r.</t>
  </si>
  <si>
    <t>dochody własne jst</t>
  </si>
  <si>
    <t>obligacje</t>
  </si>
  <si>
    <t>środki pochodzące
 z innych  źródeł*</t>
  </si>
  <si>
    <t>środki wymienione
w art. 5 ust. 1 pkt 2 i 3 u.f.p.</t>
  </si>
  <si>
    <t>1.</t>
  </si>
  <si>
    <t>A.      
B.
C.</t>
  </si>
  <si>
    <t>Urząd Miejski w Trzebnicy</t>
  </si>
  <si>
    <t>2.</t>
  </si>
  <si>
    <t>3.</t>
  </si>
  <si>
    <t>4.</t>
  </si>
  <si>
    <t>5.</t>
  </si>
  <si>
    <t>6.</t>
  </si>
  <si>
    <t>7.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</si>
  <si>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</si>
  <si>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</si>
  <si>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</si>
  <si>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</si>
  <si>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</si>
  <si>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Załacznik nr 6</t>
  </si>
  <si>
    <t>Nazwa zadania inwestycyjnego</t>
  </si>
  <si>
    <t>środki pochodzące
z innych  źródeł*</t>
  </si>
  <si>
    <t>8.</t>
  </si>
  <si>
    <t>9.</t>
  </si>
  <si>
    <t>10.</t>
  </si>
  <si>
    <t>11.</t>
  </si>
  <si>
    <t>Załacznik nr 7</t>
  </si>
  <si>
    <t>Wydatki* na programy i projekty realizowane ze środków pochodzących z funduszy strukturalnych i Funduszu Spójności</t>
  </si>
  <si>
    <t>Projekt</t>
  </si>
  <si>
    <t>Klasyfikacja (dział, rozdział,
paragraf)</t>
  </si>
  <si>
    <t>Wydatki
w okresie realizacji Projektu (całkowita wartość Projektu)
(6+7)</t>
  </si>
  <si>
    <t>w tym:</t>
  </si>
  <si>
    <t>Środki
z budżetu krajowego</t>
  </si>
  <si>
    <t>Środki
z budżetu UE</t>
  </si>
  <si>
    <t>2008 r.</t>
  </si>
  <si>
    <t>Środki z budżetu krajowego**</t>
  </si>
  <si>
    <t>Środki z budżetu UE</t>
  </si>
  <si>
    <t>Wydatki razem (10+11+12)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</si>
  <si>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</si>
  <si>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</si>
  <si>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</si>
  <si>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</si>
  <si>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</si>
  <si>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</si>
  <si>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1.1</t>
  </si>
  <si>
    <r>
      <t xml:space="preserve">Program: </t>
    </r>
    <r>
      <rPr>
        <b/>
        <sz val="8"/>
        <rFont val="Arial Narrow"/>
        <family val="2"/>
      </rPr>
      <t>RPOWD</t>
    </r>
  </si>
  <si>
    <t>801 - 80101</t>
  </si>
  <si>
    <t>1.2</t>
  </si>
  <si>
    <r>
      <t>Program:</t>
    </r>
    <r>
      <rPr>
        <b/>
        <sz val="8"/>
        <rFont val="Arial Narrow"/>
        <family val="2"/>
      </rPr>
      <t>PROW</t>
    </r>
  </si>
  <si>
    <r>
      <t xml:space="preserve">Priorytet: </t>
    </r>
    <r>
      <rPr>
        <b/>
        <sz val="8"/>
        <rFont val="Arial Narrow"/>
        <family val="2"/>
      </rPr>
      <t>9</t>
    </r>
  </si>
  <si>
    <r>
      <t xml:space="preserve">Działanie: </t>
    </r>
    <r>
      <rPr>
        <b/>
        <sz val="8"/>
        <rFont val="Arial Narrow"/>
        <family val="2"/>
      </rPr>
      <t>9.1</t>
    </r>
  </si>
  <si>
    <t>* wydatki obejmują wydatki bieżące i majątkowe (dotyczące inwestycji rocznych i ujętych w wieloletnim programie inwestycyjnym)</t>
  </si>
  <si>
    <t>** środki własne jst, współfinansowanie z budżetu państwa oraz inne</t>
  </si>
  <si>
    <t>*** rok 2010 do wykorzystania fakultatywnego</t>
  </si>
  <si>
    <t>Załacznik nr 8</t>
  </si>
  <si>
    <t>Treść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</si>
  <si>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</si>
  <si>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</si>
  <si>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</si>
  <si>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</si>
  <si>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</si>
  <si>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</si>
  <si>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</si>
  <si>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</si>
  <si>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</si>
  <si>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</si>
  <si>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</si>
  <si>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</si>
  <si>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</si>
  <si>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</si>
  <si>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</si>
  <si>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</si>
  <si>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</si>
  <si>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</si>
  <si>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</si>
  <si>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</si>
  <si>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</si>
  <si>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</si>
  <si>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</si>
  <si>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</si>
  <si>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</si>
  <si>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</si>
  <si>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</si>
  <si>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</si>
  <si>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</si>
  <si>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</si>
  <si>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</si>
  <si>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Załacznik nr 9</t>
  </si>
  <si>
    <t>Stan środków obrotowych na początek roku</t>
  </si>
  <si>
    <t>Przychody</t>
  </si>
  <si>
    <t>Wydatki</t>
  </si>
  <si>
    <t>Stan środków obrotowych** na koniec roku</t>
  </si>
  <si>
    <t>ogółem</t>
  </si>
  <si>
    <t>w tym: wpłata do budżetu</t>
  </si>
  <si>
    <t>dotacje
z budżetu</t>
  </si>
  <si>
    <t>§ 265</t>
  </si>
  <si>
    <t>na inwestycje</t>
  </si>
  <si>
    <t>I.</t>
  </si>
  <si>
    <t>Załacznik nr 10</t>
  </si>
  <si>
    <t>Stan środków obrotowych** na początek roku</t>
  </si>
  <si>
    <t>Przychody*</t>
  </si>
  <si>
    <t>dotacje
z budżetu***</t>
  </si>
  <si>
    <t>III.</t>
  </si>
  <si>
    <t>Dochody własne jednostek budżetowych</t>
  </si>
  <si>
    <t>801 - 80104</t>
  </si>
  <si>
    <t>801 - 80110</t>
  </si>
  <si>
    <t>801 - 80114</t>
  </si>
  <si>
    <t>Załacznik nr 11</t>
  </si>
  <si>
    <t>Plan przychodów i wydatków Gminnego Funduszu</t>
  </si>
  <si>
    <t>Ochrony Środowiska i Gospodarki Wodnej</t>
  </si>
  <si>
    <t>II.</t>
  </si>
  <si>
    <r>
      <t>§</t>
    </r>
    <r>
      <rPr>
        <sz val="10"/>
        <rFont val="Arial CE"/>
        <family val="2"/>
      </rPr>
      <t xml:space="preserve"> 0690 - wpływy z różnych opłat</t>
    </r>
  </si>
  <si>
    <r>
      <t xml:space="preserve">- </t>
    </r>
    <r>
      <rPr>
        <sz val="10"/>
        <rFont val="Arial"/>
        <family val="0"/>
      </rPr>
      <t>§</t>
    </r>
    <r>
      <rPr>
        <sz val="10"/>
        <rFont val="Arial CE"/>
        <family val="0"/>
      </rPr>
      <t xml:space="preserve"> 2450 -dotacje przekazane z funduszy celowych na realizację zadań bieżących dla jednostek niezaliczanych do sektora finansów publicznych</t>
    </r>
  </si>
  <si>
    <t>§ 4210 - zakup materiałów i wyposażenia</t>
  </si>
  <si>
    <t>§ 4300 - zakup usług</t>
  </si>
  <si>
    <t xml:space="preserve">- sprzątanie świata </t>
  </si>
  <si>
    <t>- likwidacja "dzikich" wysypisk</t>
  </si>
  <si>
    <t>- inne usługi (np.. wykonanie bocianich gniazd, budek lęgowych, pielęgnacja terenów wrażliwych przyrodniczo</t>
  </si>
  <si>
    <t>IV.</t>
  </si>
  <si>
    <t>Stan środków obrotowych na koniec roku</t>
  </si>
  <si>
    <t>Załacznik nr 12</t>
  </si>
  <si>
    <t>Rozdział</t>
  </si>
  <si>
    <t>Rodzaj rezerwy</t>
  </si>
  <si>
    <t>Przeznaczenie</t>
  </si>
  <si>
    <t>Ogółem kwota dotacji</t>
  </si>
  <si>
    <t>celowa*</t>
  </si>
  <si>
    <t>Zarządzanie kryzysowe</t>
  </si>
  <si>
    <t xml:space="preserve">* ustawa o zarządzaniu kryzysowym z 26.04.2007 r.art.26 ust.4 (Dz.U. 89 poz 509) </t>
  </si>
  <si>
    <t>Załacznik nr 13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</si>
  <si>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</si>
  <si>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</si>
  <si>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</si>
  <si>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</si>
  <si>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</si>
  <si>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</si>
  <si>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</si>
  <si>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Załacznik nr 14</t>
  </si>
  <si>
    <t>Nazwa jednostki
 otrzymującej dotację</t>
  </si>
  <si>
    <t>Zakres</t>
  </si>
  <si>
    <t>Zakład Gospodarki Mieszkaniowej w Trzebnicy</t>
  </si>
  <si>
    <t>Remonty budynków komunalnych</t>
  </si>
  <si>
    <t>Załacznik nr 15</t>
  </si>
  <si>
    <t>Nazwa instytucji</t>
  </si>
  <si>
    <t>Kwota dotacji</t>
  </si>
  <si>
    <t>Społeczna Szkoła Podstawowa w Trzebnicy</t>
  </si>
  <si>
    <t>Działalność dydaktyczna i opiekuńczo - wychowawcza</t>
  </si>
  <si>
    <t>Społeczne Przedszkole Integracyjne w Trzebnicy</t>
  </si>
  <si>
    <t>Przedszkole Smerf w Boleścinie</t>
  </si>
  <si>
    <t>Zespół Placówek Kultury w Trzebnicy</t>
  </si>
  <si>
    <t>Działalność kulturalna i utrzymanie obiektu (w tym 196 460 zł. na działalność kulturalna na wsi)</t>
  </si>
  <si>
    <t>Prowadzenie Biblioteki Publicznej</t>
  </si>
  <si>
    <t>Załacznik nr 16</t>
  </si>
  <si>
    <t>Nazwa zadania</t>
  </si>
  <si>
    <t>Dofinansowanie kosztów funkcjonowanowania Komendy Powiatowej Policji w Trzebnicy</t>
  </si>
  <si>
    <t>Dofinansowanie działalania zadania bieżącego Związku Gmin Bychowo (utrzymanie biura)</t>
  </si>
  <si>
    <t>Podtrzymanie tradycji narodowej</t>
  </si>
  <si>
    <t>Organizacja imprez kulturalnych</t>
  </si>
  <si>
    <t>Dofinansowanie remontu zabytków</t>
  </si>
  <si>
    <t>Finansowanie i dofinansowanie zajęć sportowo rekreacyjnych dla dzieci</t>
  </si>
  <si>
    <t>Załacznik nr 17</t>
  </si>
  <si>
    <t>Prognoza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</si>
  <si>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</si>
  <si>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</si>
  <si>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</si>
  <si>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</si>
  <si>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</si>
  <si>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</si>
  <si>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</si>
  <si>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Planowane w roku budżetowym (bez prefinansowania):</t>
  </si>
  <si>
    <t>1.2.1</t>
  </si>
  <si>
    <t>pożyczki</t>
  </si>
  <si>
    <t>1.2.2</t>
  </si>
  <si>
    <t>kredyty,  w tym:</t>
  </si>
  <si>
    <t>zagraniczne</t>
  </si>
  <si>
    <t>1.2.3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</si>
  <si>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</si>
  <si>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</si>
  <si>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</si>
  <si>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</si>
  <si>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</si>
  <si>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</si>
  <si>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</si>
  <si>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</si>
  <si>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</si>
  <si>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</si>
  <si>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</si>
  <si>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</si>
  <si>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</si>
  <si>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</si>
  <si>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</si>
  <si>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</si>
  <si>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</si>
  <si>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</si>
  <si>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</si>
  <si>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</si>
  <si>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</si>
  <si>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</si>
  <si>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</si>
  <si>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</si>
  <si>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r>
      <t xml:space="preserve">długu </t>
    </r>
    <r>
      <rPr>
        <sz val="10"/>
        <rFont val="Arial Narrow"/>
        <family val="2"/>
      </rPr>
      <t>(art. 170 ust. 1)         (1-2.1-2.2):3</t>
    </r>
  </si>
  <si>
    <t>6.2</t>
  </si>
  <si>
    <r>
      <t xml:space="preserve">długu po uwzględnieniu wyłączeń </t>
    </r>
    <r>
      <rPr>
        <sz val="10"/>
        <rFont val="Arial Narrow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</si>
  <si>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</si>
  <si>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 Narrow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</si>
  <si>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</si>
  <si>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 Narrow"/>
        <family val="2"/>
      </rPr>
      <t>(art. 169 ust. 3)      (2.1+2.3):3</t>
    </r>
  </si>
  <si>
    <t>1.4</t>
  </si>
  <si>
    <t xml:space="preserve"> </t>
  </si>
  <si>
    <t>II Dochody związane z realizacją zadań z zakresu administracji rządowej, które podlegają przekazaniu do budżetu państwa</t>
  </si>
  <si>
    <t>Klasyfikacja</t>
  </si>
  <si>
    <t>Nazwa</t>
  </si>
  <si>
    <t>Kwota</t>
  </si>
  <si>
    <t>750 - 750011</t>
  </si>
  <si>
    <t>podlegające odprowadzeniu do budżetu państwa</t>
  </si>
  <si>
    <t>0400</t>
  </si>
  <si>
    <t>wpływy z opłaty produktowej</t>
  </si>
  <si>
    <t xml:space="preserve"> - wpływy z opłaty produktowej</t>
  </si>
  <si>
    <t>Rozbudowa Przedszkola Nr 2 w Trzebnicy</t>
  </si>
  <si>
    <t>Przebudowa i modernizacja kompleksu sportowego dla potrzeb centrum pobytowego EURO - 2012</t>
  </si>
  <si>
    <t>Budowa chodnika w miejscowości Cerekwica                                          w ciągu drogi wojewódzkiej nr 340</t>
  </si>
  <si>
    <t>2011 r.</t>
  </si>
  <si>
    <t>Pomoc  społeczna</t>
  </si>
  <si>
    <t>Przebudowa i modernizacja kompleksu sportowego dla potrzeb centrum pobytowego EURO 2012</t>
  </si>
  <si>
    <t>Priorytet: 6</t>
  </si>
  <si>
    <r>
      <t xml:space="preserve">Działanie: </t>
    </r>
    <r>
      <rPr>
        <b/>
        <sz val="8"/>
        <rFont val="Arial Narrow"/>
        <family val="2"/>
      </rPr>
      <t>6.2</t>
    </r>
  </si>
  <si>
    <t>926 - 92601</t>
  </si>
  <si>
    <t xml:space="preserve">Ogółem </t>
  </si>
  <si>
    <r>
      <t xml:space="preserve">(Dz 900, rozdz. 90017)                                                       </t>
    </r>
    <r>
      <rPr>
        <i/>
        <sz val="8"/>
        <rFont val="Arial Narrow"/>
        <family val="2"/>
      </rPr>
      <t>w tym wynagrodzenia z pochodnymi</t>
    </r>
  </si>
  <si>
    <r>
      <t xml:space="preserve">Zakład Gospodarki Komunalnej w Trzebnicy (Dz.700, rozdz. 70001)                                         </t>
    </r>
    <r>
      <rPr>
        <i/>
        <sz val="8"/>
        <rFont val="Arial Narrow"/>
        <family val="2"/>
      </rPr>
      <t>w tym wynagrodzenia wraz z pochodnymi</t>
    </r>
  </si>
  <si>
    <t>- zakup drzew i krzewów</t>
  </si>
  <si>
    <t>§ 0690</t>
  </si>
  <si>
    <t>wpływy z różnych opłat</t>
  </si>
  <si>
    <t>Dz. 750</t>
  </si>
  <si>
    <t>Dz. 852</t>
  </si>
  <si>
    <t>852 - 85212</t>
  </si>
  <si>
    <t>Pomoc społeczna</t>
  </si>
  <si>
    <t>Świadczenia rodzinne oraz składki na ubezpieczenia emerytalne i rentowe z ubezpieczenia społecznego</t>
  </si>
  <si>
    <t>§ 0970</t>
  </si>
  <si>
    <t>wpływy z różnychdochodów</t>
  </si>
  <si>
    <t>Zwrot kosztów dotacji przekazanej przez inne gminy na dzieci uczęszczające do przedszkoli a zamieszkujace gminę Trzebnica</t>
  </si>
  <si>
    <t>Dofinansowanie działalności Ośrodka Wsparcia Społecznego</t>
  </si>
  <si>
    <t>Dochody bieżące</t>
  </si>
  <si>
    <t>Dochody majątkowe</t>
  </si>
  <si>
    <t>Dofinansowanie z zakresu nauki, edukacji, oświaty                        i wychowania</t>
  </si>
  <si>
    <t>Plan
2010 r.</t>
  </si>
  <si>
    <t xml:space="preserve"> I. Dochody i wydatki związane z realizacją zadań z zakresu administracji rządowej i innych zadań zleconych odrębnymi ustawami w 2010 r.</t>
  </si>
  <si>
    <t>Wydatki budżetu gminy Trzebnica w 2010 r. z uwzględnieniem przewidywanego wykonania w 2009 r</t>
  </si>
  <si>
    <t>Plan  2010 rok</t>
  </si>
  <si>
    <t>0590</t>
  </si>
  <si>
    <t>Dochody gminy Trzebnica w 2010 r. ze wskazaniem głównych źródeł ich pochodzenia</t>
  </si>
  <si>
    <t>- wpływy z opłat za koncesje i licencje</t>
  </si>
  <si>
    <t>- dotacje rozwojowe ze środkow Unii Europejskiej</t>
  </si>
  <si>
    <t xml:space="preserve">   (§§ 0690, 0830, 0910, 0920, 0970, 2350, 2360, 2680) </t>
  </si>
  <si>
    <t>Rolnictwo i łowiectwo</t>
  </si>
  <si>
    <t>Urzędy naczelnych organów władzy państwowej,kontroli i ochrony prawa oraz sądownictwa</t>
  </si>
  <si>
    <t>Przebudowa ulic Czereśniowej, Grunwaldzkiej,        Wł. Łokietka, Wł. Jagiełły w Trzebnicy</t>
  </si>
  <si>
    <t>Zadania inwestycyjne w 2010 r.</t>
  </si>
  <si>
    <t>rok budżetowy 2010 (8+9+10+11)</t>
  </si>
  <si>
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</si>
  <si>
    <t>Zakup pakietu - Samorządowy Informator SMS -      "Platforma komunikacji SMS w gminie"</t>
  </si>
  <si>
    <t>Utworzenie pieszych i rowerowych szlaków turystycznych wraz z niezbędną infrastrukturą                             w Lesie Bukowym w Trzebnicy.</t>
  </si>
  <si>
    <t>Rozwój infrastruktury turystyki aktywnej w powiecie trzebnickim poprzez budowę kompleksu basenowego przy ul. Leśnej w Trzebnicy</t>
  </si>
  <si>
    <t>Budowa placów zabaw dla dzieci w 8 miejscowościach w Gminie Trzebnica</t>
  </si>
  <si>
    <t>dochody jednostek samorządu terytorialnego związane z realizacją zadań z zakresu administracji rządowej oraz innych zadań zleconych ustawami</t>
  </si>
  <si>
    <t>rekompensaty utraconych dochodów w podatkach i opłatach lokalnych</t>
  </si>
  <si>
    <t>wpływy z opłaty za koncesje i licencje</t>
  </si>
  <si>
    <t>dotacje rozwojowe ze środków z Unii Europejskiej</t>
  </si>
  <si>
    <t>Rozwój infrastruktury turystyki aktywnej w powiecie trzebnickim poprzez budowę kompleksu basenowego przy ul. Leśnej                               w Trzebnicy</t>
  </si>
  <si>
    <t>Utworzenie pieszych                                         i rowerowych szlaków turystycznych wraz z niezbędną infrastrukturą w Lesie Bukowym                                  w Trzebnicy.</t>
  </si>
  <si>
    <t>Oś : 3</t>
  </si>
  <si>
    <t>Działanie: Odnowa i rozwój wsi</t>
  </si>
  <si>
    <r>
      <t xml:space="preserve">Nazwa projektu: </t>
    </r>
    <r>
      <rPr>
        <b/>
        <sz val="8"/>
        <color indexed="10"/>
        <rFont val="Arial Narrow"/>
        <family val="2"/>
      </rPr>
      <t>Budowa placów zabaw dla dzieci w 8 miejscowościach w Gminie Trzebnica</t>
    </r>
  </si>
  <si>
    <t>926 - 92605</t>
  </si>
  <si>
    <r>
      <t>Program:</t>
    </r>
    <r>
      <rPr>
        <b/>
        <sz val="8"/>
        <rFont val="Arial Narrow"/>
        <family val="2"/>
      </rPr>
      <t>RPO WD</t>
    </r>
  </si>
  <si>
    <t>Priorytet : 9</t>
  </si>
  <si>
    <t>Działanie: 9.1</t>
  </si>
  <si>
    <r>
      <t xml:space="preserve">Nazwa projektu: </t>
    </r>
    <r>
      <rPr>
        <b/>
        <sz val="8"/>
        <color indexed="10"/>
        <rFont val="Arial Narrow"/>
        <family val="2"/>
      </rPr>
      <t>Utworzenie pieszych i rowerowych szlaków turystycznych wraz z niezbędną infrastrukturą w Lesie Bukowym w Trzebnicy</t>
    </r>
  </si>
  <si>
    <t>630 - 63003</t>
  </si>
  <si>
    <r>
      <t xml:space="preserve">Program: </t>
    </r>
    <r>
      <rPr>
        <b/>
        <sz val="8"/>
        <rFont val="Arial Narrow"/>
        <family val="2"/>
      </rPr>
      <t>RPO WD</t>
    </r>
  </si>
  <si>
    <t>600-60016</t>
  </si>
  <si>
    <t>Budowa wielofunkcyjnego boiska sportowego przy SP w Boleścinie</t>
  </si>
  <si>
    <t>Budowa wielofunkcyjnego boiska sportowego przy SP w Ujeźdźcu Wielkim</t>
  </si>
  <si>
    <r>
      <t xml:space="preserve">Nazwa projektu: </t>
    </r>
    <r>
      <rPr>
        <b/>
        <sz val="8"/>
        <color indexed="10"/>
        <rFont val="Arial Narrow"/>
        <family val="2"/>
      </rPr>
      <t>Budowa wielofunkcyjnego boiska sportowego przy SP w Ujeźdźcu Wielkim</t>
    </r>
  </si>
  <si>
    <r>
      <t xml:space="preserve">Nazwa projektu: </t>
    </r>
    <r>
      <rPr>
        <b/>
        <sz val="8"/>
        <color indexed="10"/>
        <rFont val="Arial Narrow"/>
        <family val="2"/>
      </rPr>
      <t>Rozwój infrastruktury turystyki aktywnej w powiecie trzebnickim poprzez budowę kompleksu basenowego przy ul. Leśnej w Trzebnicy</t>
    </r>
  </si>
  <si>
    <r>
      <t xml:space="preserve">Nazwa projektu: </t>
    </r>
    <r>
      <rPr>
        <b/>
        <sz val="8"/>
        <color indexed="10"/>
        <rFont val="Arial Narrow"/>
        <family val="2"/>
      </rPr>
      <t>Rewitalizacja ulic Leśnej i Korczaka w Trzebnicy polegająca na przebudowie ulicy Leśnej na jezdnię, pieszojezdnię i ciągi spacerowe oraz zagospodarowaniu terenów przy stawach na tereny rekreacyjno - wypoczynkowe, uzdrowiskowe wraz z instalacją systemu monitoringu</t>
    </r>
  </si>
  <si>
    <t>Przychody i rozchody budżetu w 2010 r.</t>
  </si>
  <si>
    <r>
      <t xml:space="preserve">1 814 200                                </t>
    </r>
    <r>
      <rPr>
        <sz val="8"/>
        <rFont val="Arial Narrow"/>
        <family val="2"/>
      </rPr>
      <t>303</t>
    </r>
    <r>
      <rPr>
        <i/>
        <sz val="8"/>
        <rFont val="Arial Narrow"/>
        <family val="2"/>
      </rPr>
      <t xml:space="preserve"> 000</t>
    </r>
  </si>
  <si>
    <t>Rozliczenia
z budżetem
z tytułu wpłat nadwyżek środków za 2009 r.</t>
  </si>
  <si>
    <r>
      <t xml:space="preserve">2 210 600                                   </t>
    </r>
    <r>
      <rPr>
        <sz val="8"/>
        <rFont val="Arial Narrow"/>
        <family val="2"/>
      </rPr>
      <t>500</t>
    </r>
    <r>
      <rPr>
        <i/>
        <sz val="8"/>
        <rFont val="Arial Narrow"/>
        <family val="2"/>
      </rPr>
      <t xml:space="preserve"> 500</t>
    </r>
  </si>
  <si>
    <t>Plan przychodów i wydatków zakładów budżetowych na 2010 r.</t>
  </si>
  <si>
    <t>- edukacja ekologiczna</t>
  </si>
  <si>
    <t>- inne zkupy (publikacje, drobny sprzęt, programy, prenumerata prasy dla szkół, chipy dla psów)</t>
  </si>
  <si>
    <t>- monitoring składowiska odpadów w Jaszycach</t>
  </si>
  <si>
    <t>- znakowanie psów</t>
  </si>
  <si>
    <t>- szkolenia dla posiadaczy azbestu</t>
  </si>
  <si>
    <t>- nasadzenia drzew i krzewów</t>
  </si>
  <si>
    <t>Plan na 2010 r.</t>
  </si>
  <si>
    <t>ogólna</t>
  </si>
  <si>
    <t>Rezerwy ogólne i celowe w 2010 r.</t>
  </si>
  <si>
    <t>Dotacje przedmiotowe w 2010 r.</t>
  </si>
  <si>
    <r>
      <t xml:space="preserve">Nazwa projektu: </t>
    </r>
    <r>
      <rPr>
        <b/>
        <sz val="8"/>
        <color indexed="10"/>
        <rFont val="Arial Narrow"/>
        <family val="2"/>
      </rPr>
      <t>Budowa wielofunkcyjnego boiska sportowego przy SP w Boleścinie</t>
    </r>
  </si>
  <si>
    <t>rok budżetowy 2010                 (8+9+10+11)</t>
  </si>
  <si>
    <t>2012 r.</t>
  </si>
  <si>
    <t>Limity wydatków na wieloletnie programy inwestycyjne w latach 2010 - 2012</t>
  </si>
  <si>
    <t>Kwota
2010 r.</t>
  </si>
  <si>
    <t xml:space="preserve"> Plan dochodów i wydatków dochodów własnych jednostek budżetowych na 2010 r.</t>
  </si>
  <si>
    <t>Rozliczenia
z budżetem
z tytułu wpłat nadwyżek środków za          2009 r.</t>
  </si>
  <si>
    <t>Dotacje celowe na zadania własne gminy realizowane przez podmioty należące
i nienależące do sektora finansów publicznych w 2010 r.</t>
  </si>
  <si>
    <t>Dotacje podmiotowe* w 2010 r.</t>
  </si>
  <si>
    <t>Prognoza kwoty długu i spłat na rok 2009 i lata następne</t>
  </si>
  <si>
    <t>1.5</t>
  </si>
  <si>
    <t>1.6</t>
  </si>
  <si>
    <t>Wydatki razem (8+12)</t>
  </si>
  <si>
    <t>Wydatki razem (13+14+15+16)</t>
  </si>
  <si>
    <t>Kwota długu na dzień 31.12.2009</t>
  </si>
  <si>
    <t>Działanie na rzecz osób niepełnosprawnych</t>
  </si>
  <si>
    <r>
      <t xml:space="preserve">Zobowiązania wg tytułów dłużnych: </t>
    </r>
    <r>
      <rPr>
        <sz val="10"/>
        <rFont val="Arial Narrow"/>
        <family val="2"/>
      </rPr>
      <t>(1.1+1.2+1.3.2)</t>
    </r>
  </si>
  <si>
    <t>,</t>
  </si>
  <si>
    <t>okres realizacji</t>
  </si>
  <si>
    <t>2010                  2011</t>
  </si>
  <si>
    <t>2008                  2011</t>
  </si>
  <si>
    <t>A.      
B.   
C.</t>
  </si>
  <si>
    <t>Jednostki sektora finansów publicznych</t>
  </si>
  <si>
    <t>Razem</t>
  </si>
  <si>
    <t>Jednostki nienależące do sektora finansów publicznych</t>
  </si>
  <si>
    <t>Ogółem dotacje gminy Trzebnica</t>
  </si>
  <si>
    <t>Jednostki należące sektora finansów publicznych</t>
  </si>
  <si>
    <t>Jednostki nie należące do sektora finansów publicznych</t>
  </si>
  <si>
    <t>przedmiotowe</t>
  </si>
  <si>
    <t>podmiotowe</t>
  </si>
  <si>
    <t>celowe</t>
  </si>
  <si>
    <t>do Uchwały nr XXXIII/348/09</t>
  </si>
  <si>
    <t>z dnia 29 grudnia 2009r.</t>
  </si>
  <si>
    <t xml:space="preserve">z dnia 29 grudnia 2009 r. </t>
  </si>
  <si>
    <t xml:space="preserve">z dnia 29 grudnia 2009r. </t>
  </si>
  <si>
    <t xml:space="preserve">Dochody Gminy Trzebnica </t>
  </si>
  <si>
    <t>na 2010 rok według działów i paragrafów</t>
  </si>
  <si>
    <t>z dnia 29 grudnia 2009 r.</t>
  </si>
  <si>
    <t>do Uchwały nr XXXIII/348/09/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</si>
</sst>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42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 CE"/>
      <family val="2"/>
    </font>
    <font>
      <b/>
      <sz val="10"/>
      <name val="Arial Narrow"/>
      <family val="2"/>
    </font>
    <font>
      <sz val="6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2"/>
      <name val="Arial Narrow"/>
      <family val="2"/>
    </font>
    <font>
      <sz val="8"/>
      <name val="Arial Narrow"/>
      <family val="2"/>
    </font>
    <font>
      <sz val="10"/>
      <name val="Arial CE"/>
      <family val="0"/>
    </font>
    <font>
      <b/>
      <sz val="11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sz val="8"/>
      <name val="Arial CE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sz val="11"/>
      <name val="Arial"/>
      <family val="0"/>
    </font>
    <font>
      <sz val="6"/>
      <name val="Arial Narrow"/>
      <family val="2"/>
    </font>
    <font>
      <b/>
      <sz val="8"/>
      <name val="Arial"/>
      <family val="2"/>
    </font>
    <font>
      <i/>
      <sz val="8"/>
      <name val="Arial Narrow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3"/>
      <name val="Arial Narrow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6"/>
      <name val="Arial"/>
      <family val="2"/>
    </font>
    <font>
      <b/>
      <i/>
      <sz val="10"/>
      <name val="Arial Narrow"/>
      <family val="2"/>
    </font>
    <font>
      <b/>
      <sz val="10"/>
      <name val="Arial"/>
      <family val="2"/>
    </font>
    <font>
      <b/>
      <sz val="10.5"/>
      <name val="Arial Narrow"/>
      <family val="2"/>
    </font>
    <font>
      <b/>
      <sz val="10"/>
      <name val="Albertus Extra Bold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.5"/>
      <name val="Arial Narrow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hair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hair">
        <color indexed="8"/>
      </top>
      <bottom style="hair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thin"/>
      <top style="thin"/>
      <bottom style="hair"/>
    </border>
    <border>
      <left style="thin"/>
      <right style="thin"/>
      <top style="hair"/>
      <bottom style="hair">
        <color indexed="8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10" fillId="0" borderId="0">
      <alignment/>
      <protection/>
    </xf>
    <xf numFmtId="0" fontId="19" fillId="0" borderId="0">
      <alignment/>
      <protection/>
    </xf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 applyAlignment="1" quotePrefix="1">
      <alignment horizontal="center" vertical="center"/>
    </xf>
    <xf numFmtId="0" fontId="1" fillId="0" borderId="5" xfId="0" applyFont="1" applyBorder="1" applyAlignment="1" quotePrefix="1">
      <alignment horizontal="center" vertical="center"/>
    </xf>
    <xf numFmtId="3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 quotePrefix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1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 quotePrefix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/>
    </xf>
    <xf numFmtId="0" fontId="4" fillId="0" borderId="12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1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1" fillId="0" borderId="14" xfId="0" applyFont="1" applyBorder="1" applyAlignment="1" quotePrefix="1">
      <alignment horizontal="center" vertical="center"/>
    </xf>
    <xf numFmtId="3" fontId="4" fillId="0" borderId="14" xfId="0" applyNumberFormat="1" applyFont="1" applyBorder="1" applyAlignment="1">
      <alignment/>
    </xf>
    <xf numFmtId="0" fontId="1" fillId="0" borderId="13" xfId="0" applyFont="1" applyBorder="1" applyAlignment="1" quotePrefix="1">
      <alignment horizontal="center" vertical="center"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11" fillId="0" borderId="7" xfId="0" applyFont="1" applyBorder="1" applyAlignment="1">
      <alignment horizontal="right"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1" fillId="0" borderId="9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8" fillId="0" borderId="0" xfId="20" applyFont="1">
      <alignment/>
      <protection/>
    </xf>
    <xf numFmtId="0" fontId="2" fillId="0" borderId="0" xfId="20" applyFont="1" applyBorder="1" applyAlignment="1">
      <alignment horizontal="center"/>
      <protection/>
    </xf>
    <xf numFmtId="0" fontId="9" fillId="0" borderId="0" xfId="20" applyFont="1">
      <alignment/>
      <protection/>
    </xf>
    <xf numFmtId="0" fontId="16" fillId="2" borderId="1" xfId="20" applyFont="1" applyFill="1" applyBorder="1" applyAlignment="1">
      <alignment horizontal="center" vertical="center" wrapText="1"/>
      <protection/>
    </xf>
    <xf numFmtId="0" fontId="20" fillId="0" borderId="1" xfId="20" applyFont="1" applyBorder="1" applyAlignment="1">
      <alignment horizontal="center" vertical="center"/>
      <protection/>
    </xf>
    <xf numFmtId="0" fontId="16" fillId="0" borderId="16" xfId="20" applyFont="1" applyBorder="1">
      <alignment/>
      <protection/>
    </xf>
    <xf numFmtId="3" fontId="16" fillId="0" borderId="16" xfId="20" applyNumberFormat="1" applyFont="1" applyBorder="1">
      <alignment/>
      <protection/>
    </xf>
    <xf numFmtId="0" fontId="21" fillId="0" borderId="0" xfId="20" applyFont="1">
      <alignment/>
      <protection/>
    </xf>
    <xf numFmtId="0" fontId="9" fillId="0" borderId="6" xfId="20" applyFont="1" applyBorder="1">
      <alignment/>
      <protection/>
    </xf>
    <xf numFmtId="3" fontId="9" fillId="0" borderId="17" xfId="20" applyNumberFormat="1" applyFont="1" applyBorder="1" applyAlignment="1">
      <alignment horizontal="right" vertical="center"/>
      <protection/>
    </xf>
    <xf numFmtId="0" fontId="9" fillId="0" borderId="6" xfId="20" applyFont="1" applyBorder="1" applyAlignment="1">
      <alignment/>
      <protection/>
    </xf>
    <xf numFmtId="3" fontId="9" fillId="0" borderId="6" xfId="20" applyNumberFormat="1" applyFont="1" applyBorder="1">
      <alignment/>
      <protection/>
    </xf>
    <xf numFmtId="0" fontId="9" fillId="0" borderId="5" xfId="20" applyFont="1" applyBorder="1">
      <alignment/>
      <protection/>
    </xf>
    <xf numFmtId="0" fontId="9" fillId="0" borderId="5" xfId="20" applyFont="1" applyBorder="1" applyAlignment="1">
      <alignment/>
      <protection/>
    </xf>
    <xf numFmtId="3" fontId="9" fillId="0" borderId="5" xfId="20" applyNumberFormat="1" applyFont="1" applyBorder="1">
      <alignment/>
      <protection/>
    </xf>
    <xf numFmtId="0" fontId="9" fillId="0" borderId="16" xfId="20" applyFont="1" applyBorder="1">
      <alignment/>
      <protection/>
    </xf>
    <xf numFmtId="0" fontId="9" fillId="0" borderId="2" xfId="20" applyFont="1" applyBorder="1" applyAlignment="1">
      <alignment/>
      <protection/>
    </xf>
    <xf numFmtId="3" fontId="9" fillId="0" borderId="2" xfId="20" applyNumberFormat="1" applyFont="1" applyBorder="1">
      <alignment/>
      <protection/>
    </xf>
    <xf numFmtId="0" fontId="16" fillId="0" borderId="1" xfId="20" applyFont="1" applyBorder="1" applyAlignment="1">
      <alignment horizontal="center"/>
      <protection/>
    </xf>
    <xf numFmtId="3" fontId="16" fillId="0" borderId="1" xfId="20" applyNumberFormat="1" applyFont="1" applyBorder="1">
      <alignment/>
      <protection/>
    </xf>
    <xf numFmtId="0" fontId="22" fillId="0" borderId="0" xfId="20" applyFont="1">
      <alignment/>
      <protection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top"/>
    </xf>
    <xf numFmtId="0" fontId="2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3" fontId="14" fillId="0" borderId="16" xfId="0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2" borderId="1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indent="2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 quotePrefix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10" fillId="0" borderId="27" xfId="0" applyFont="1" applyBorder="1" applyAlignment="1" quotePrefix="1">
      <alignment horizontal="left" vertical="center"/>
    </xf>
    <xf numFmtId="3" fontId="10" fillId="0" borderId="28" xfId="0" applyNumberFormat="1" applyFont="1" applyBorder="1" applyAlignment="1" quotePrefix="1">
      <alignment horizontal="right" vertical="center"/>
    </xf>
    <xf numFmtId="3" fontId="10" fillId="0" borderId="29" xfId="0" applyNumberFormat="1" applyFont="1" applyBorder="1" applyAlignment="1" quotePrefix="1">
      <alignment horizontal="center" vertical="center"/>
    </xf>
    <xf numFmtId="3" fontId="10" fillId="0" borderId="6" xfId="0" applyNumberFormat="1" applyFont="1" applyBorder="1" applyAlignment="1">
      <alignment horizontal="center" vertical="center"/>
    </xf>
    <xf numFmtId="3" fontId="10" fillId="0" borderId="28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27" xfId="0" applyFont="1" applyBorder="1" applyAlignment="1" quotePrefix="1">
      <alignment horizontal="left" vertical="center" wrapText="1"/>
    </xf>
    <xf numFmtId="3" fontId="10" fillId="0" borderId="28" xfId="0" applyNumberFormat="1" applyFont="1" applyBorder="1" applyAlignment="1">
      <alignment horizontal="right" vertical="center" wrapText="1"/>
    </xf>
    <xf numFmtId="3" fontId="10" fillId="0" borderId="29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0" xfId="0" applyFont="1" applyBorder="1" applyAlignment="1" quotePrefix="1">
      <alignment horizontal="left" vertical="center" wrapText="1"/>
    </xf>
    <xf numFmtId="3" fontId="10" fillId="0" borderId="31" xfId="0" applyNumberFormat="1" applyFont="1" applyBorder="1" applyAlignment="1">
      <alignment horizontal="right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5" fillId="0" borderId="0" xfId="0" applyFont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wrapText="1"/>
    </xf>
    <xf numFmtId="0" fontId="29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 inden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left" wrapText="1" indent="8"/>
    </xf>
    <xf numFmtId="0" fontId="1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vertical="center" wrapText="1"/>
    </xf>
    <xf numFmtId="3" fontId="30" fillId="0" borderId="1" xfId="0" applyNumberFormat="1" applyFont="1" applyBorder="1" applyAlignment="1">
      <alignment horizontal="right" vertical="top" wrapText="1"/>
    </xf>
    <xf numFmtId="0" fontId="31" fillId="0" borderId="0" xfId="0" applyFont="1" applyAlignment="1">
      <alignment/>
    </xf>
    <xf numFmtId="3" fontId="32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wrapText="1" indent="1"/>
    </xf>
    <xf numFmtId="4" fontId="11" fillId="0" borderId="1" xfId="0" applyNumberFormat="1" applyFont="1" applyBorder="1" applyAlignment="1">
      <alignment horizontal="right" vertical="top" wrapText="1"/>
    </xf>
    <xf numFmtId="0" fontId="9" fillId="0" borderId="4" xfId="20" applyFont="1" applyBorder="1" applyAlignment="1">
      <alignment vertical="center"/>
      <protection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34" xfId="0" applyFont="1" applyBorder="1" applyAlignment="1">
      <alignment vertical="center"/>
    </xf>
    <xf numFmtId="0" fontId="31" fillId="0" borderId="35" xfId="0" applyFont="1" applyBorder="1" applyAlignment="1">
      <alignment/>
    </xf>
    <xf numFmtId="0" fontId="1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 wrapText="1"/>
      <protection/>
    </xf>
    <xf numFmtId="3" fontId="33" fillId="0" borderId="2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3" fontId="1" fillId="0" borderId="38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vertical="center"/>
    </xf>
    <xf numFmtId="3" fontId="1" fillId="0" borderId="44" xfId="0" applyNumberFormat="1" applyFont="1" applyBorder="1" applyAlignment="1">
      <alignment vertical="center"/>
    </xf>
    <xf numFmtId="0" fontId="4" fillId="2" borderId="45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9" fillId="0" borderId="2" xfId="20" applyFont="1" applyBorder="1">
      <alignment/>
      <protection/>
    </xf>
    <xf numFmtId="0" fontId="9" fillId="0" borderId="3" xfId="20" applyFont="1" applyBorder="1">
      <alignment/>
      <protection/>
    </xf>
    <xf numFmtId="0" fontId="37" fillId="0" borderId="27" xfId="20" applyFont="1" applyBorder="1" applyAlignment="1">
      <alignment wrapText="1"/>
      <protection/>
    </xf>
    <xf numFmtId="0" fontId="9" fillId="0" borderId="46" xfId="20" applyFont="1" applyBorder="1" applyAlignment="1">
      <alignment/>
      <protection/>
    </xf>
    <xf numFmtId="3" fontId="9" fillId="0" borderId="46" xfId="20" applyNumberFormat="1" applyFont="1" applyBorder="1">
      <alignment/>
      <protection/>
    </xf>
    <xf numFmtId="0" fontId="9" fillId="0" borderId="16" xfId="20" applyFont="1" applyBorder="1" applyAlignment="1">
      <alignment horizontal="center" vertical="center"/>
      <protection/>
    </xf>
    <xf numFmtId="3" fontId="9" fillId="0" borderId="16" xfId="20" applyNumberFormat="1" applyFont="1" applyBorder="1" applyAlignment="1">
      <alignment horizontal="right" vertical="center"/>
      <protection/>
    </xf>
    <xf numFmtId="0" fontId="1" fillId="0" borderId="47" xfId="0" applyFont="1" applyBorder="1" applyAlignment="1">
      <alignment vertical="center" wrapText="1"/>
    </xf>
    <xf numFmtId="3" fontId="1" fillId="0" borderId="1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3" fontId="1" fillId="0" borderId="45" xfId="0" applyNumberFormat="1" applyFont="1" applyBorder="1" applyAlignment="1">
      <alignment vertical="center"/>
    </xf>
    <xf numFmtId="3" fontId="1" fillId="0" borderId="45" xfId="0" applyNumberFormat="1" applyFont="1" applyBorder="1" applyAlignment="1">
      <alignment horizontal="center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3" fontId="30" fillId="0" borderId="7" xfId="0" applyNumberFormat="1" applyFont="1" applyBorder="1" applyAlignment="1">
      <alignment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4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3" fontId="4" fillId="0" borderId="17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1" fillId="0" borderId="53" xfId="0" applyFont="1" applyBorder="1" applyAlignment="1">
      <alignment horizontal="center" vertical="center"/>
    </xf>
    <xf numFmtId="0" fontId="1" fillId="0" borderId="53" xfId="0" applyFont="1" applyBorder="1" applyAlignment="1">
      <alignment/>
    </xf>
    <xf numFmtId="0" fontId="4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4" fillId="0" borderId="57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1" fillId="0" borderId="12" xfId="0" applyFont="1" applyBorder="1" applyAlignment="1">
      <alignment vertical="center" wrapText="1"/>
    </xf>
    <xf numFmtId="0" fontId="4" fillId="0" borderId="58" xfId="0" applyFont="1" applyBorder="1" applyAlignment="1">
      <alignment horizontal="center" vertical="center"/>
    </xf>
    <xf numFmtId="0" fontId="1" fillId="0" borderId="59" xfId="0" applyFont="1" applyBorder="1" applyAlignment="1" quotePrefix="1">
      <alignment horizontal="center" vertical="center"/>
    </xf>
    <xf numFmtId="0" fontId="4" fillId="0" borderId="59" xfId="0" applyFont="1" applyBorder="1" applyAlignment="1">
      <alignment vertical="center" wrapText="1"/>
    </xf>
    <xf numFmtId="3" fontId="4" fillId="0" borderId="59" xfId="0" applyNumberFormat="1" applyFont="1" applyBorder="1" applyAlignment="1">
      <alignment vertical="center"/>
    </xf>
    <xf numFmtId="0" fontId="4" fillId="0" borderId="52" xfId="0" applyFont="1" applyBorder="1" applyAlignment="1">
      <alignment horizontal="center" vertical="center"/>
    </xf>
    <xf numFmtId="0" fontId="1" fillId="0" borderId="53" xfId="0" applyFont="1" applyBorder="1" applyAlignment="1" quotePrefix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3" fontId="1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5" xfId="0" applyFont="1" applyBorder="1" applyAlignment="1" quotePrefix="1">
      <alignment horizontal="center" vertical="center"/>
    </xf>
    <xf numFmtId="0" fontId="4" fillId="0" borderId="55" xfId="0" applyFont="1" applyBorder="1" applyAlignment="1">
      <alignment vertical="center" wrapText="1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9" xfId="0" applyFont="1" applyBorder="1" applyAlignment="1" quotePrefix="1">
      <alignment horizontal="center" vertical="center"/>
    </xf>
    <xf numFmtId="0" fontId="1" fillId="0" borderId="60" xfId="0" applyFont="1" applyBorder="1" applyAlignment="1">
      <alignment vertical="center"/>
    </xf>
    <xf numFmtId="0" fontId="1" fillId="0" borderId="52" xfId="0" applyFont="1" applyBorder="1" applyAlignment="1">
      <alignment horizontal="center" vertical="center"/>
    </xf>
    <xf numFmtId="0" fontId="1" fillId="0" borderId="61" xfId="0" applyFont="1" applyBorder="1" applyAlignment="1" quotePrefix="1">
      <alignment horizontal="center" vertical="center"/>
    </xf>
    <xf numFmtId="0" fontId="1" fillId="0" borderId="61" xfId="0" applyFont="1" applyBorder="1" applyAlignment="1">
      <alignment horizontal="left" vertical="center"/>
    </xf>
    <xf numFmtId="3" fontId="1" fillId="0" borderId="61" xfId="0" applyNumberFormat="1" applyFont="1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59" xfId="0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53" xfId="0" applyFont="1" applyBorder="1" applyAlignment="1">
      <alignment vertical="center" wrapText="1"/>
    </xf>
    <xf numFmtId="3" fontId="1" fillId="0" borderId="53" xfId="0" applyNumberFormat="1" applyFont="1" applyBorder="1" applyAlignment="1">
      <alignment vertical="center"/>
    </xf>
    <xf numFmtId="0" fontId="4" fillId="0" borderId="2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7" xfId="0" applyFont="1" applyBorder="1" applyAlignment="1" quotePrefix="1">
      <alignment horizontal="center" vertical="center"/>
    </xf>
    <xf numFmtId="49" fontId="1" fillId="0" borderId="62" xfId="0" applyNumberFormat="1" applyFont="1" applyBorder="1" applyAlignment="1">
      <alignment/>
    </xf>
    <xf numFmtId="0" fontId="1" fillId="0" borderId="63" xfId="0" applyFont="1" applyBorder="1" applyAlignment="1">
      <alignment horizontal="center" vertical="center"/>
    </xf>
    <xf numFmtId="0" fontId="4" fillId="0" borderId="64" xfId="0" applyFont="1" applyBorder="1" applyAlignment="1" quotePrefix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/>
    </xf>
    <xf numFmtId="3" fontId="0" fillId="0" borderId="50" xfId="0" applyNumberFormat="1" applyFill="1" applyBorder="1" applyAlignment="1">
      <alignment/>
    </xf>
    <xf numFmtId="0" fontId="1" fillId="0" borderId="2" xfId="0" applyFont="1" applyBorder="1" applyAlignment="1">
      <alignment wrapText="1"/>
    </xf>
    <xf numFmtId="3" fontId="1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wrapText="1"/>
    </xf>
    <xf numFmtId="3" fontId="1" fillId="0" borderId="6" xfId="0" applyNumberFormat="1" applyFont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3" fontId="1" fillId="0" borderId="16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4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1" fillId="0" borderId="4" xfId="0" applyFont="1" applyBorder="1" applyAlignment="1">
      <alignment vertical="center" wrapText="1"/>
    </xf>
    <xf numFmtId="4" fontId="1" fillId="0" borderId="6" xfId="19" applyNumberFormat="1" applyFont="1" applyBorder="1" applyAlignment="1">
      <alignment vertical="top" wrapText="1"/>
      <protection/>
    </xf>
    <xf numFmtId="0" fontId="1" fillId="0" borderId="0" xfId="17" applyFont="1" applyFill="1" applyAlignment="1">
      <alignment horizontal="justify"/>
      <protection/>
    </xf>
    <xf numFmtId="4" fontId="1" fillId="0" borderId="2" xfId="19" applyNumberFormat="1" applyFont="1" applyBorder="1" applyAlignment="1">
      <alignment vertical="center" wrapText="1"/>
      <protection/>
    </xf>
    <xf numFmtId="0" fontId="1" fillId="0" borderId="6" xfId="17" applyFont="1" applyFill="1" applyBorder="1" applyAlignment="1">
      <alignment vertical="center" wrapText="1"/>
      <protection/>
    </xf>
    <xf numFmtId="0" fontId="1" fillId="0" borderId="6" xfId="17" applyFont="1" applyFill="1" applyBorder="1" applyAlignment="1">
      <alignment horizontal="justify" vertical="center"/>
      <protection/>
    </xf>
    <xf numFmtId="4" fontId="1" fillId="0" borderId="5" xfId="19" applyNumberFormat="1" applyFont="1" applyFill="1" applyBorder="1" applyAlignment="1">
      <alignment vertical="top" wrapText="1"/>
      <protection/>
    </xf>
    <xf numFmtId="3" fontId="1" fillId="0" borderId="53" xfId="0" applyNumberFormat="1" applyFont="1" applyBorder="1" applyAlignment="1">
      <alignment/>
    </xf>
    <xf numFmtId="0" fontId="1" fillId="0" borderId="0" xfId="17" applyFont="1" applyFill="1" applyAlignment="1">
      <alignment horizontal="left" wrapText="1"/>
      <protection/>
    </xf>
    <xf numFmtId="0" fontId="37" fillId="0" borderId="27" xfId="20" applyFont="1" applyBorder="1" applyAlignment="1">
      <alignment wrapText="1" readingOrder="1"/>
      <protection/>
    </xf>
    <xf numFmtId="0" fontId="16" fillId="0" borderId="4" xfId="20" applyFont="1" applyBorder="1" applyAlignment="1">
      <alignment horizontal="center"/>
      <protection/>
    </xf>
    <xf numFmtId="0" fontId="9" fillId="0" borderId="16" xfId="20" applyFont="1" applyFill="1" applyBorder="1">
      <alignment/>
      <protection/>
    </xf>
    <xf numFmtId="0" fontId="9" fillId="0" borderId="6" xfId="20" applyFont="1" applyFill="1" applyBorder="1">
      <alignment/>
      <protection/>
    </xf>
    <xf numFmtId="0" fontId="9" fillId="0" borderId="16" xfId="20" applyFont="1" applyFill="1" applyBorder="1" applyAlignment="1">
      <alignment horizontal="center" vertical="center"/>
      <protection/>
    </xf>
    <xf numFmtId="3" fontId="9" fillId="0" borderId="16" xfId="20" applyNumberFormat="1" applyFont="1" applyFill="1" applyBorder="1" applyAlignment="1">
      <alignment horizontal="right" vertical="center"/>
      <protection/>
    </xf>
    <xf numFmtId="0" fontId="9" fillId="0" borderId="6" xfId="20" applyFont="1" applyFill="1" applyBorder="1" applyAlignment="1">
      <alignment/>
      <protection/>
    </xf>
    <xf numFmtId="3" fontId="9" fillId="0" borderId="6" xfId="20" applyNumberFormat="1" applyFont="1" applyFill="1" applyBorder="1">
      <alignment/>
      <protection/>
    </xf>
    <xf numFmtId="0" fontId="9" fillId="0" borderId="5" xfId="20" applyFont="1" applyFill="1" applyBorder="1" applyAlignment="1">
      <alignment/>
      <protection/>
    </xf>
    <xf numFmtId="3" fontId="9" fillId="0" borderId="5" xfId="20" applyNumberFormat="1" applyFont="1" applyFill="1" applyBorder="1">
      <alignment/>
      <protection/>
    </xf>
    <xf numFmtId="0" fontId="37" fillId="0" borderId="6" xfId="17" applyFont="1" applyFill="1" applyBorder="1" applyAlignment="1">
      <alignment vertical="center" wrapText="1"/>
      <protection/>
    </xf>
    <xf numFmtId="0" fontId="9" fillId="0" borderId="5" xfId="20" applyFont="1" applyFill="1" applyBorder="1">
      <alignment/>
      <protection/>
    </xf>
    <xf numFmtId="0" fontId="9" fillId="0" borderId="46" xfId="20" applyFont="1" applyBorder="1">
      <alignment/>
      <protection/>
    </xf>
    <xf numFmtId="3" fontId="9" fillId="0" borderId="65" xfId="20" applyNumberFormat="1" applyFont="1" applyBorder="1">
      <alignment/>
      <protection/>
    </xf>
    <xf numFmtId="0" fontId="9" fillId="0" borderId="4" xfId="20" applyFont="1" applyBorder="1" applyAlignment="1">
      <alignment horizontal="center" vertical="center"/>
      <protection/>
    </xf>
    <xf numFmtId="3" fontId="9" fillId="0" borderId="66" xfId="20" applyNumberFormat="1" applyFont="1" applyBorder="1" applyAlignment="1">
      <alignment horizontal="right" vertical="center"/>
      <protection/>
    </xf>
    <xf numFmtId="0" fontId="9" fillId="0" borderId="30" xfId="20" applyFont="1" applyBorder="1" applyAlignment="1">
      <alignment wrapText="1" readingOrder="1"/>
      <protection/>
    </xf>
    <xf numFmtId="3" fontId="4" fillId="0" borderId="20" xfId="0" applyNumberFormat="1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2" xfId="20" applyFont="1" applyFill="1" applyBorder="1">
      <alignment/>
      <protection/>
    </xf>
    <xf numFmtId="4" fontId="37" fillId="0" borderId="3" xfId="19" applyNumberFormat="1" applyFont="1" applyFill="1" applyBorder="1" applyAlignment="1">
      <alignment vertical="top" wrapText="1"/>
      <protection/>
    </xf>
    <xf numFmtId="0" fontId="16" fillId="0" borderId="4" xfId="20" applyFont="1" applyBorder="1" applyAlignment="1">
      <alignment horizontal="center" vertical="center"/>
      <protection/>
    </xf>
    <xf numFmtId="0" fontId="16" fillId="0" borderId="18" xfId="20" applyFont="1" applyBorder="1" applyAlignment="1">
      <alignment horizontal="center"/>
      <protection/>
    </xf>
    <xf numFmtId="0" fontId="16" fillId="0" borderId="45" xfId="20" applyFont="1" applyBorder="1" applyAlignment="1">
      <alignment horizontal="center"/>
      <protection/>
    </xf>
    <xf numFmtId="0" fontId="9" fillId="0" borderId="18" xfId="20" applyFont="1" applyBorder="1" applyAlignment="1">
      <alignment vertical="center"/>
      <protection/>
    </xf>
    <xf numFmtId="0" fontId="9" fillId="0" borderId="45" xfId="20" applyFont="1" applyBorder="1" applyAlignment="1">
      <alignment vertical="center"/>
      <protection/>
    </xf>
    <xf numFmtId="0" fontId="9" fillId="0" borderId="18" xfId="20" applyFont="1" applyBorder="1" applyAlignment="1">
      <alignment horizontal="center" vertical="center"/>
      <protection/>
    </xf>
    <xf numFmtId="0" fontId="9" fillId="0" borderId="18" xfId="20" applyFont="1" applyBorder="1" applyAlignment="1">
      <alignment horizontal="center"/>
      <protection/>
    </xf>
    <xf numFmtId="0" fontId="9" fillId="0" borderId="4" xfId="20" applyFont="1" applyBorder="1" applyAlignment="1">
      <alignment horizontal="center"/>
      <protection/>
    </xf>
    <xf numFmtId="0" fontId="9" fillId="0" borderId="45" xfId="20" applyFont="1" applyBorder="1" applyAlignment="1">
      <alignment horizontal="center"/>
      <protection/>
    </xf>
    <xf numFmtId="3" fontId="9" fillId="0" borderId="67" xfId="20" applyNumberFormat="1" applyFont="1" applyBorder="1" applyAlignment="1">
      <alignment horizontal="right" vertical="center"/>
      <protection/>
    </xf>
    <xf numFmtId="3" fontId="30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4" fillId="0" borderId="13" xfId="0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1" fillId="0" borderId="68" xfId="0" applyFont="1" applyBorder="1" applyAlignment="1" quotePrefix="1">
      <alignment horizontal="center" vertical="center"/>
    </xf>
    <xf numFmtId="0" fontId="1" fillId="0" borderId="68" xfId="0" applyFont="1" applyBorder="1" applyAlignment="1">
      <alignment horizontal="left" vertical="center"/>
    </xf>
    <xf numFmtId="3" fontId="1" fillId="0" borderId="6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3" fontId="22" fillId="0" borderId="0" xfId="20" applyNumberFormat="1" applyFont="1">
      <alignment/>
      <protection/>
    </xf>
    <xf numFmtId="0" fontId="39" fillId="0" borderId="51" xfId="0" applyFont="1" applyBorder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vertical="center" wrapText="1"/>
    </xf>
    <xf numFmtId="3" fontId="10" fillId="0" borderId="69" xfId="0" applyNumberFormat="1" applyFont="1" applyBorder="1" applyAlignment="1">
      <alignment vertical="center" wrapText="1"/>
    </xf>
    <xf numFmtId="0" fontId="40" fillId="0" borderId="0" xfId="0" applyFont="1" applyAlignment="1">
      <alignment/>
    </xf>
    <xf numFmtId="0" fontId="0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3" fontId="0" fillId="0" borderId="44" xfId="0" applyNumberFormat="1" applyBorder="1" applyAlignment="1">
      <alignment horizontal="right"/>
    </xf>
    <xf numFmtId="0" fontId="0" fillId="0" borderId="44" xfId="0" applyFont="1" applyBorder="1" applyAlignment="1">
      <alignment horizontal="right"/>
    </xf>
    <xf numFmtId="3" fontId="31" fillId="0" borderId="7" xfId="0" applyNumberFormat="1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1" fillId="0" borderId="70" xfId="0" applyNumberFormat="1" applyFont="1" applyBorder="1" applyAlignment="1">
      <alignment vertical="center"/>
    </xf>
    <xf numFmtId="0" fontId="10" fillId="0" borderId="8" xfId="0" applyFont="1" applyBorder="1" applyAlignment="1">
      <alignment/>
    </xf>
    <xf numFmtId="0" fontId="0" fillId="0" borderId="12" xfId="0" applyBorder="1" applyAlignment="1">
      <alignment/>
    </xf>
    <xf numFmtId="0" fontId="1" fillId="0" borderId="37" xfId="0" applyFont="1" applyBorder="1" applyAlignment="1">
      <alignment horizontal="left" vertical="center"/>
    </xf>
    <xf numFmtId="3" fontId="1" fillId="0" borderId="36" xfId="0" applyNumberFormat="1" applyFont="1" applyBorder="1" applyAlignment="1">
      <alignment vertical="center"/>
    </xf>
    <xf numFmtId="0" fontId="1" fillId="0" borderId="71" xfId="0" applyFont="1" applyBorder="1" applyAlignment="1">
      <alignment horizontal="left" vertical="center"/>
    </xf>
    <xf numFmtId="0" fontId="1" fillId="0" borderId="13" xfId="0" applyFont="1" applyBorder="1" applyAlignment="1">
      <alignment/>
    </xf>
    <xf numFmtId="0" fontId="1" fillId="0" borderId="37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3" fontId="1" fillId="0" borderId="73" xfId="0" applyNumberFormat="1" applyFont="1" applyBorder="1" applyAlignment="1">
      <alignment vertical="center"/>
    </xf>
    <xf numFmtId="0" fontId="1" fillId="0" borderId="74" xfId="0" applyFont="1" applyBorder="1" applyAlignment="1">
      <alignment vertical="center" wrapText="1"/>
    </xf>
    <xf numFmtId="3" fontId="1" fillId="0" borderId="56" xfId="0" applyNumberFormat="1" applyFont="1" applyBorder="1" applyAlignment="1">
      <alignment/>
    </xf>
    <xf numFmtId="3" fontId="4" fillId="0" borderId="75" xfId="0" applyNumberFormat="1" applyFont="1" applyBorder="1" applyAlignment="1">
      <alignment vertical="center"/>
    </xf>
    <xf numFmtId="0" fontId="1" fillId="0" borderId="76" xfId="0" applyFont="1" applyBorder="1" applyAlignment="1">
      <alignment horizontal="left" vertical="center" wrapText="1"/>
    </xf>
    <xf numFmtId="3" fontId="1" fillId="0" borderId="77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0" fontId="41" fillId="0" borderId="0" xfId="0" applyFont="1" applyAlignment="1">
      <alignment/>
    </xf>
    <xf numFmtId="3" fontId="9" fillId="0" borderId="78" xfId="20" applyNumberFormat="1" applyFont="1" applyBorder="1" applyAlignment="1">
      <alignment horizontal="right" vertical="top"/>
      <protection/>
    </xf>
    <xf numFmtId="3" fontId="9" fillId="0" borderId="79" xfId="20" applyNumberFormat="1" applyFont="1" applyBorder="1" applyAlignment="1">
      <alignment horizontal="right" vertical="top"/>
      <protection/>
    </xf>
    <xf numFmtId="3" fontId="9" fillId="0" borderId="50" xfId="20" applyNumberFormat="1" applyFont="1" applyBorder="1" applyAlignment="1">
      <alignment horizontal="right" vertical="top"/>
      <protection/>
    </xf>
    <xf numFmtId="3" fontId="9" fillId="0" borderId="35" xfId="20" applyNumberFormat="1" applyFont="1" applyBorder="1" applyAlignment="1">
      <alignment horizontal="right" vertical="top"/>
      <protection/>
    </xf>
    <xf numFmtId="0" fontId="22" fillId="0" borderId="0" xfId="20" applyFont="1" applyBorder="1" applyAlignment="1">
      <alignment horizontal="left"/>
      <protection/>
    </xf>
    <xf numFmtId="0" fontId="16" fillId="0" borderId="1" xfId="20" applyFont="1" applyBorder="1" applyAlignment="1">
      <alignment horizontal="center"/>
      <protection/>
    </xf>
    <xf numFmtId="3" fontId="9" fillId="0" borderId="12" xfId="20" applyNumberFormat="1" applyFont="1" applyBorder="1" applyAlignment="1">
      <alignment horizontal="right" vertical="top"/>
      <protection/>
    </xf>
    <xf numFmtId="3" fontId="9" fillId="0" borderId="61" xfId="20" applyNumberFormat="1" applyFont="1" applyBorder="1" applyAlignment="1">
      <alignment horizontal="right" vertical="top"/>
      <protection/>
    </xf>
    <xf numFmtId="3" fontId="9" fillId="0" borderId="8" xfId="20" applyNumberFormat="1" applyFont="1" applyBorder="1" applyAlignment="1">
      <alignment horizontal="right" vertical="top"/>
      <protection/>
    </xf>
    <xf numFmtId="3" fontId="9" fillId="0" borderId="15" xfId="20" applyNumberFormat="1" applyFont="1" applyBorder="1" applyAlignment="1">
      <alignment horizontal="right" vertical="top"/>
      <protection/>
    </xf>
    <xf numFmtId="3" fontId="9" fillId="0" borderId="7" xfId="20" applyNumberFormat="1" applyFont="1" applyBorder="1" applyAlignment="1">
      <alignment horizontal="right" vertical="top"/>
      <protection/>
    </xf>
    <xf numFmtId="0" fontId="4" fillId="2" borderId="4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3" fontId="9" fillId="0" borderId="14" xfId="20" applyNumberFormat="1" applyFont="1" applyBorder="1" applyAlignment="1">
      <alignment horizontal="right" vertical="top"/>
      <protection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4" fillId="2" borderId="18" xfId="0" applyFont="1" applyFill="1" applyBorder="1" applyAlignment="1">
      <alignment horizontal="center" vertical="center"/>
    </xf>
    <xf numFmtId="0" fontId="4" fillId="2" borderId="8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9" fillId="0" borderId="51" xfId="20" applyFont="1" applyBorder="1" applyAlignment="1">
      <alignment horizontal="center"/>
      <protection/>
    </xf>
    <xf numFmtId="0" fontId="9" fillId="0" borderId="0" xfId="20" applyFont="1" applyBorder="1" applyAlignment="1">
      <alignment horizontal="center"/>
      <protection/>
    </xf>
    <xf numFmtId="0" fontId="9" fillId="0" borderId="22" xfId="20" applyFont="1" applyBorder="1" applyAlignment="1">
      <alignment horizontal="center"/>
      <protection/>
    </xf>
    <xf numFmtId="0" fontId="9" fillId="0" borderId="52" xfId="20" applyFont="1" applyBorder="1" applyAlignment="1">
      <alignment horizontal="center"/>
      <protection/>
    </xf>
    <xf numFmtId="0" fontId="9" fillId="0" borderId="81" xfId="20" applyFont="1" applyBorder="1" applyAlignment="1">
      <alignment horizontal="center"/>
      <protection/>
    </xf>
    <xf numFmtId="0" fontId="9" fillId="0" borderId="48" xfId="20" applyFont="1" applyBorder="1" applyAlignment="1">
      <alignment horizontal="center"/>
      <protection/>
    </xf>
    <xf numFmtId="0" fontId="16" fillId="2" borderId="1" xfId="20" applyFont="1" applyFill="1" applyBorder="1" applyAlignment="1">
      <alignment horizontal="center" vertical="center" wrapText="1"/>
      <protection/>
    </xf>
    <xf numFmtId="0" fontId="16" fillId="2" borderId="1" xfId="20" applyFont="1" applyFill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82" xfId="20" applyFont="1" applyBorder="1" applyAlignment="1">
      <alignment horizontal="center"/>
      <protection/>
    </xf>
    <xf numFmtId="0" fontId="9" fillId="0" borderId="83" xfId="20" applyFont="1" applyBorder="1" applyAlignment="1">
      <alignment horizontal="center"/>
      <protection/>
    </xf>
    <xf numFmtId="0" fontId="9" fillId="0" borderId="84" xfId="20" applyFont="1" applyBorder="1" applyAlignment="1">
      <alignment horizontal="center"/>
      <protection/>
    </xf>
    <xf numFmtId="0" fontId="9" fillId="0" borderId="85" xfId="20" applyFont="1" applyBorder="1" applyAlignment="1">
      <alignment horizontal="center"/>
      <protection/>
    </xf>
    <xf numFmtId="0" fontId="9" fillId="0" borderId="34" xfId="20" applyFont="1" applyBorder="1" applyAlignment="1">
      <alignment horizontal="center"/>
      <protection/>
    </xf>
    <xf numFmtId="0" fontId="9" fillId="0" borderId="35" xfId="20" applyFont="1" applyBorder="1" applyAlignment="1">
      <alignment horizontal="center"/>
      <protection/>
    </xf>
    <xf numFmtId="3" fontId="9" fillId="0" borderId="84" xfId="20" applyNumberFormat="1" applyFont="1" applyBorder="1" applyAlignment="1">
      <alignment horizontal="right" vertical="top"/>
      <protection/>
    </xf>
    <xf numFmtId="3" fontId="9" fillId="0" borderId="86" xfId="20" applyNumberFormat="1" applyFont="1" applyBorder="1" applyAlignment="1">
      <alignment horizontal="right" vertical="top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82" xfId="20" applyFont="1" applyFill="1" applyBorder="1" applyAlignment="1">
      <alignment horizontal="center"/>
      <protection/>
    </xf>
    <xf numFmtId="0" fontId="9" fillId="0" borderId="47" xfId="20" applyFont="1" applyFill="1" applyBorder="1" applyAlignment="1">
      <alignment horizontal="center"/>
      <protection/>
    </xf>
    <xf numFmtId="0" fontId="9" fillId="0" borderId="51" xfId="20" applyFont="1" applyFill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22" xfId="20" applyFont="1" applyFill="1" applyBorder="1" applyAlignment="1">
      <alignment horizontal="center"/>
      <protection/>
    </xf>
    <xf numFmtId="0" fontId="9" fillId="0" borderId="81" xfId="20" applyFont="1" applyFill="1" applyBorder="1" applyAlignment="1">
      <alignment horizontal="center"/>
      <protection/>
    </xf>
    <xf numFmtId="0" fontId="9" fillId="0" borderId="48" xfId="20" applyFont="1" applyFill="1" applyBorder="1" applyAlignment="1">
      <alignment horizontal="center"/>
      <protection/>
    </xf>
    <xf numFmtId="3" fontId="9" fillId="0" borderId="78" xfId="20" applyNumberFormat="1" applyFont="1" applyFill="1" applyBorder="1" applyAlignment="1">
      <alignment horizontal="right" vertical="top"/>
      <protection/>
    </xf>
    <xf numFmtId="3" fontId="9" fillId="0" borderId="7" xfId="20" applyNumberFormat="1" applyFont="1" applyFill="1" applyBorder="1" applyAlignment="1">
      <alignment horizontal="right" vertical="top"/>
      <protection/>
    </xf>
    <xf numFmtId="3" fontId="9" fillId="0" borderId="79" xfId="20" applyNumberFormat="1" applyFont="1" applyFill="1" applyBorder="1" applyAlignment="1">
      <alignment horizontal="right" vertical="top"/>
      <protection/>
    </xf>
    <xf numFmtId="3" fontId="9" fillId="0" borderId="14" xfId="20" applyNumberFormat="1" applyFont="1" applyFill="1" applyBorder="1" applyAlignment="1">
      <alignment horizontal="right" vertical="top"/>
      <protection/>
    </xf>
    <xf numFmtId="3" fontId="9" fillId="0" borderId="12" xfId="20" applyNumberFormat="1" applyFont="1" applyFill="1" applyBorder="1" applyAlignment="1">
      <alignment horizontal="right" vertical="top"/>
      <protection/>
    </xf>
    <xf numFmtId="3" fontId="9" fillId="0" borderId="61" xfId="20" applyNumberFormat="1" applyFont="1" applyFill="1" applyBorder="1" applyAlignment="1">
      <alignment horizontal="right" vertical="top"/>
      <protection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87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81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3" fontId="31" fillId="0" borderId="50" xfId="0" applyNumberFormat="1" applyFont="1" applyBorder="1" applyAlignment="1">
      <alignment horizontal="right" vertical="center"/>
    </xf>
    <xf numFmtId="3" fontId="31" fillId="0" borderId="35" xfId="0" applyNumberFormat="1" applyFont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2" fontId="0" fillId="0" borderId="7" xfId="0" applyNumberForma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8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31" fillId="0" borderId="90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/>
    </xf>
    <xf numFmtId="0" fontId="39" fillId="0" borderId="81" xfId="0" applyFont="1" applyBorder="1" applyAlignment="1">
      <alignment horizontal="center" vertical="center"/>
    </xf>
    <xf numFmtId="0" fontId="39" fillId="0" borderId="48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3" fontId="31" fillId="0" borderId="7" xfId="0" applyNumberFormat="1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right"/>
    </xf>
    <xf numFmtId="0" fontId="4" fillId="2" borderId="88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zal_Szczecin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IA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Ustawienia%20lokalne\Temporary%20Internet%20Files\Content.IE5\G5MVWHAZ\1-17%20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ARZENKA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hody"/>
      <sheetName val="1"/>
      <sheetName val="2"/>
      <sheetName val="13"/>
      <sheetName val="17"/>
      <sheetName val="Arkusz1"/>
    </sheetNames>
    <sheetDataSet>
      <sheetData sheetId="1">
        <row r="14">
          <cell r="E14">
            <v>58725</v>
          </cell>
        </row>
        <row r="15">
          <cell r="E15">
            <v>919033</v>
          </cell>
        </row>
        <row r="17">
          <cell r="E17">
            <v>120000</v>
          </cell>
        </row>
        <row r="18">
          <cell r="E18">
            <v>173605</v>
          </cell>
        </row>
        <row r="19">
          <cell r="E19">
            <v>6883100</v>
          </cell>
        </row>
        <row r="21">
          <cell r="E21">
            <v>130343</v>
          </cell>
        </row>
        <row r="22">
          <cell r="E22">
            <v>2000</v>
          </cell>
        </row>
        <row r="24">
          <cell r="E24">
            <v>3683</v>
          </cell>
        </row>
        <row r="26">
          <cell r="E26">
            <v>1000</v>
          </cell>
        </row>
        <row r="28">
          <cell r="E28">
            <v>12545953</v>
          </cell>
        </row>
        <row r="29">
          <cell r="E29">
            <v>204338</v>
          </cell>
        </row>
        <row r="30">
          <cell r="E30">
            <v>4546430</v>
          </cell>
        </row>
        <row r="31">
          <cell r="E31">
            <v>1136430</v>
          </cell>
        </row>
        <row r="32">
          <cell r="E32">
            <v>55311</v>
          </cell>
        </row>
        <row r="33">
          <cell r="E33">
            <v>396701</v>
          </cell>
        </row>
        <row r="34">
          <cell r="E34">
            <v>44323</v>
          </cell>
        </row>
        <row r="35">
          <cell r="E35">
            <v>56113</v>
          </cell>
        </row>
        <row r="36">
          <cell r="E36">
            <v>4555</v>
          </cell>
        </row>
        <row r="37">
          <cell r="E37">
            <v>855459</v>
          </cell>
        </row>
        <row r="38">
          <cell r="E38">
            <v>187567</v>
          </cell>
        </row>
        <row r="39">
          <cell r="E39">
            <v>440500</v>
          </cell>
        </row>
        <row r="40">
          <cell r="E40">
            <v>483040</v>
          </cell>
        </row>
        <row r="41">
          <cell r="E41">
            <v>930</v>
          </cell>
        </row>
        <row r="42">
          <cell r="E42">
            <v>29855</v>
          </cell>
        </row>
        <row r="43">
          <cell r="E43">
            <v>2704</v>
          </cell>
        </row>
        <row r="44">
          <cell r="E44">
            <v>21643</v>
          </cell>
        </row>
        <row r="46">
          <cell r="E46">
            <v>75633</v>
          </cell>
        </row>
        <row r="47">
          <cell r="E47">
            <v>13641147</v>
          </cell>
        </row>
        <row r="49">
          <cell r="E49">
            <v>40692</v>
          </cell>
        </row>
        <row r="50">
          <cell r="E50">
            <v>517622</v>
          </cell>
        </row>
        <row r="51">
          <cell r="E51">
            <v>2500</v>
          </cell>
        </row>
        <row r="53">
          <cell r="E53">
            <v>4674800</v>
          </cell>
        </row>
        <row r="54">
          <cell r="E54">
            <v>639200</v>
          </cell>
        </row>
        <row r="55">
          <cell r="E55">
            <v>23000</v>
          </cell>
        </row>
        <row r="58">
          <cell r="E58">
            <v>738100</v>
          </cell>
        </row>
        <row r="60">
          <cell r="G60">
            <v>6070000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>
        <row r="20">
          <cell r="E20">
            <v>130343</v>
          </cell>
        </row>
        <row r="25">
          <cell r="E25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datki"/>
      <sheetName val="3"/>
      <sheetName val="4"/>
      <sheetName val="6"/>
      <sheetName val="17"/>
    </sheetNames>
    <sheetDataSet>
      <sheetData sheetId="2">
        <row r="16">
          <cell r="E16">
            <v>136372</v>
          </cell>
        </row>
        <row r="19">
          <cell r="E19">
            <v>4295080</v>
          </cell>
        </row>
        <row r="21">
          <cell r="E21">
            <v>152680</v>
          </cell>
        </row>
        <row r="24">
          <cell r="E24">
            <v>473800</v>
          </cell>
        </row>
        <row r="27">
          <cell r="E27">
            <v>388200</v>
          </cell>
        </row>
        <row r="33">
          <cell r="E33">
            <v>6648552.934599999</v>
          </cell>
        </row>
        <row r="35">
          <cell r="E35">
            <v>3683</v>
          </cell>
        </row>
        <row r="39">
          <cell r="E39">
            <v>170964</v>
          </cell>
        </row>
        <row r="41">
          <cell r="E41">
            <v>30080</v>
          </cell>
        </row>
        <row r="43">
          <cell r="E43">
            <v>1456465</v>
          </cell>
        </row>
        <row r="45">
          <cell r="E45">
            <v>400000</v>
          </cell>
        </row>
        <row r="57">
          <cell r="E57">
            <v>440500</v>
          </cell>
        </row>
        <row r="68">
          <cell r="E68">
            <v>7061162</v>
          </cell>
        </row>
        <row r="72">
          <cell r="E72">
            <v>267255</v>
          </cell>
        </row>
        <row r="81">
          <cell r="E81">
            <v>2506617</v>
          </cell>
        </row>
        <row r="86">
          <cell r="E86">
            <v>2223183</v>
          </cell>
        </row>
        <row r="89">
          <cell r="E89">
            <v>20196823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workbookViewId="0" topLeftCell="A52">
      <selection activeCell="E7" sqref="E7"/>
    </sheetView>
  </sheetViews>
  <sheetFormatPr defaultColWidth="9.140625" defaultRowHeight="12.75"/>
  <cols>
    <col min="1" max="1" width="9.57421875" style="0" customWidth="1"/>
    <col min="2" max="2" width="6.00390625" style="0" customWidth="1"/>
    <col min="3" max="3" width="40.421875" style="0" customWidth="1"/>
    <col min="4" max="4" width="13.57421875" style="0" customWidth="1"/>
    <col min="5" max="5" width="12.00390625" style="0" customWidth="1"/>
    <col min="6" max="6" width="10.421875" style="0" customWidth="1"/>
  </cols>
  <sheetData>
    <row r="1" spans="4:6" ht="12.75">
      <c r="D1" s="1" t="s">
        <v>0</v>
      </c>
      <c r="E1" s="1"/>
      <c r="F1" s="1"/>
    </row>
    <row r="2" spans="4:6" ht="12.75">
      <c r="D2" s="1" t="s">
        <v>445</v>
      </c>
      <c r="E2" s="1"/>
      <c r="F2" s="1"/>
    </row>
    <row r="3" spans="4:6" ht="12.75">
      <c r="D3" s="1" t="s">
        <v>1</v>
      </c>
      <c r="E3" s="1"/>
      <c r="F3" s="1"/>
    </row>
    <row r="4" spans="4:6" ht="12.75">
      <c r="D4" s="1" t="s">
        <v>446</v>
      </c>
      <c r="E4" s="1"/>
      <c r="F4" s="1"/>
    </row>
    <row r="7" spans="1:6" ht="18">
      <c r="A7" s="479" t="s">
        <v>449</v>
      </c>
      <c r="B7" s="479"/>
      <c r="C7" s="479"/>
      <c r="D7" s="479"/>
      <c r="E7" s="277"/>
      <c r="F7" s="277"/>
    </row>
    <row r="8" spans="1:3" s="458" customFormat="1" ht="15.75">
      <c r="A8" s="427" t="s">
        <v>450</v>
      </c>
      <c r="B8" s="457"/>
      <c r="C8" s="457"/>
    </row>
    <row r="9" spans="4:6" ht="12.75">
      <c r="D9" s="2" t="s">
        <v>2</v>
      </c>
      <c r="E9" s="2"/>
      <c r="F9" s="2"/>
    </row>
    <row r="10" spans="1:6" s="5" customFormat="1" ht="15" customHeight="1">
      <c r="A10" s="480" t="s">
        <v>3</v>
      </c>
      <c r="B10" s="482" t="s">
        <v>4</v>
      </c>
      <c r="C10" s="482" t="s">
        <v>5</v>
      </c>
      <c r="D10" s="483" t="s">
        <v>358</v>
      </c>
      <c r="E10" s="476" t="s">
        <v>355</v>
      </c>
      <c r="F10" s="476" t="s">
        <v>356</v>
      </c>
    </row>
    <row r="11" spans="1:6" s="5" customFormat="1" ht="39.75" customHeight="1">
      <c r="A11" s="481"/>
      <c r="B11" s="480"/>
      <c r="C11" s="480"/>
      <c r="D11" s="484"/>
      <c r="E11" s="477"/>
      <c r="F11" s="477"/>
    </row>
    <row r="12" spans="1:6" s="6" customFormat="1" ht="7.5" customHeight="1">
      <c r="A12" s="247">
        <v>1</v>
      </c>
      <c r="B12" s="248">
        <v>2</v>
      </c>
      <c r="C12" s="248">
        <v>3</v>
      </c>
      <c r="D12" s="249">
        <v>4</v>
      </c>
      <c r="E12" s="249">
        <v>5</v>
      </c>
      <c r="F12" s="250">
        <v>6</v>
      </c>
    </row>
    <row r="13" spans="1:6" ht="19.5" customHeight="1">
      <c r="A13" s="279">
        <v>600</v>
      </c>
      <c r="B13" s="280"/>
      <c r="C13" s="281" t="s">
        <v>6</v>
      </c>
      <c r="D13" s="278">
        <f>SUM(D14:D15)</f>
        <v>977758</v>
      </c>
      <c r="E13" s="278">
        <f>SUM(E14)</f>
        <v>58725</v>
      </c>
      <c r="F13" s="278">
        <f>F14+F15</f>
        <v>919033</v>
      </c>
    </row>
    <row r="14" spans="1:6" ht="19.5" customHeight="1">
      <c r="A14" s="279"/>
      <c r="B14" s="36" t="s">
        <v>7</v>
      </c>
      <c r="C14" s="60" t="s">
        <v>345</v>
      </c>
      <c r="D14" s="34">
        <v>58725</v>
      </c>
      <c r="E14" s="34">
        <v>58725</v>
      </c>
      <c r="F14" s="34"/>
    </row>
    <row r="15" spans="1:6" ht="12.75">
      <c r="A15" s="282"/>
      <c r="B15" s="283">
        <v>6208</v>
      </c>
      <c r="C15" s="284" t="s">
        <v>380</v>
      </c>
      <c r="D15" s="368">
        <v>919033</v>
      </c>
      <c r="E15" s="368"/>
      <c r="F15" s="368">
        <v>919033</v>
      </c>
    </row>
    <row r="16" spans="1:6" ht="12.75">
      <c r="A16" s="285">
        <v>700</v>
      </c>
      <c r="B16" s="286"/>
      <c r="C16" s="287" t="s">
        <v>8</v>
      </c>
      <c r="D16" s="288">
        <f>SUM(D17:D19)</f>
        <v>7176705</v>
      </c>
      <c r="E16" s="288">
        <f>SUM(E17:E19)</f>
        <v>293605</v>
      </c>
      <c r="F16" s="288">
        <f>SUM(F17:F19)</f>
        <v>6883100</v>
      </c>
    </row>
    <row r="17" spans="1:6" ht="25.5">
      <c r="A17" s="289"/>
      <c r="B17" s="51" t="s">
        <v>9</v>
      </c>
      <c r="C17" s="290" t="s">
        <v>10</v>
      </c>
      <c r="D17" s="245">
        <v>120000</v>
      </c>
      <c r="E17" s="245">
        <v>120000</v>
      </c>
      <c r="F17" s="34"/>
    </row>
    <row r="18" spans="1:6" ht="12.75">
      <c r="A18" s="289"/>
      <c r="B18" s="51" t="s">
        <v>11</v>
      </c>
      <c r="C18" s="290" t="s">
        <v>12</v>
      </c>
      <c r="D18" s="245">
        <v>173605</v>
      </c>
      <c r="E18" s="245">
        <v>173605</v>
      </c>
      <c r="F18" s="34"/>
    </row>
    <row r="19" spans="1:6" ht="25.5">
      <c r="A19" s="291"/>
      <c r="B19" s="292" t="s">
        <v>13</v>
      </c>
      <c r="C19" s="293" t="s">
        <v>14</v>
      </c>
      <c r="D19" s="65">
        <v>6883100</v>
      </c>
      <c r="E19" s="254"/>
      <c r="F19" s="65">
        <v>6883100</v>
      </c>
    </row>
    <row r="20" spans="1:6" ht="12.75">
      <c r="A20" s="294">
        <v>750</v>
      </c>
      <c r="B20" s="295"/>
      <c r="C20" s="296" t="s">
        <v>15</v>
      </c>
      <c r="D20" s="297">
        <f>SUM(D21:D22)</f>
        <v>132343</v>
      </c>
      <c r="E20" s="297">
        <f>SUM(E21:E22)</f>
        <v>132343</v>
      </c>
      <c r="F20" s="278"/>
    </row>
    <row r="21" spans="1:6" ht="38.25">
      <c r="A21" s="279"/>
      <c r="B21" s="36" t="s">
        <v>16</v>
      </c>
      <c r="C21" s="258" t="s">
        <v>17</v>
      </c>
      <c r="D21" s="34">
        <v>130343</v>
      </c>
      <c r="E21" s="34">
        <v>130343</v>
      </c>
      <c r="F21" s="34"/>
    </row>
    <row r="22" spans="1:6" ht="38.25">
      <c r="A22" s="298"/>
      <c r="B22" s="299">
        <v>2360</v>
      </c>
      <c r="C22" s="300" t="s">
        <v>377</v>
      </c>
      <c r="D22" s="301">
        <v>2000</v>
      </c>
      <c r="E22" s="302">
        <v>2000</v>
      </c>
      <c r="F22" s="62"/>
    </row>
    <row r="23" spans="1:6" ht="25.5">
      <c r="A23" s="294">
        <v>751</v>
      </c>
      <c r="B23" s="303"/>
      <c r="C23" s="304" t="s">
        <v>18</v>
      </c>
      <c r="D23" s="288">
        <f>SUM(D24)</f>
        <v>3683</v>
      </c>
      <c r="E23" s="288">
        <f>SUM(E24)</f>
        <v>3683</v>
      </c>
      <c r="F23" s="278"/>
    </row>
    <row r="24" spans="1:6" ht="38.25">
      <c r="A24" s="298"/>
      <c r="B24" s="292" t="s">
        <v>16</v>
      </c>
      <c r="C24" s="293" t="s">
        <v>17</v>
      </c>
      <c r="D24" s="65">
        <v>3683</v>
      </c>
      <c r="E24" s="65">
        <v>3683</v>
      </c>
      <c r="F24" s="254"/>
    </row>
    <row r="25" spans="1:6" ht="12.75">
      <c r="A25" s="294">
        <v>754</v>
      </c>
      <c r="B25" s="305"/>
      <c r="C25" s="306" t="s">
        <v>19</v>
      </c>
      <c r="D25" s="288">
        <f>SUM(D26)</f>
        <v>1000</v>
      </c>
      <c r="E25" s="288">
        <f>SUM(E26)</f>
        <v>1000</v>
      </c>
      <c r="F25" s="278"/>
    </row>
    <row r="26" spans="1:6" ht="38.25">
      <c r="A26" s="298"/>
      <c r="B26" s="292" t="s">
        <v>16</v>
      </c>
      <c r="C26" s="293" t="s">
        <v>17</v>
      </c>
      <c r="D26" s="65">
        <v>1000</v>
      </c>
      <c r="E26" s="65">
        <v>1000</v>
      </c>
      <c r="F26" s="254"/>
    </row>
    <row r="27" spans="1:6" ht="51">
      <c r="A27" s="294">
        <v>756</v>
      </c>
      <c r="B27" s="305"/>
      <c r="C27" s="307" t="s">
        <v>20</v>
      </c>
      <c r="D27" s="288">
        <f>SUM(D28:D44)</f>
        <v>21011852</v>
      </c>
      <c r="E27" s="288">
        <f>SUM(E28:E44)</f>
        <v>21011852</v>
      </c>
      <c r="F27" s="278"/>
    </row>
    <row r="28" spans="1:6" ht="12.75">
      <c r="A28" s="308"/>
      <c r="B28" s="51" t="s">
        <v>21</v>
      </c>
      <c r="C28" s="309" t="s">
        <v>22</v>
      </c>
      <c r="D28" s="245">
        <v>12545953</v>
      </c>
      <c r="E28" s="245">
        <f>D28</f>
        <v>12545953</v>
      </c>
      <c r="F28" s="34"/>
    </row>
    <row r="29" spans="1:6" ht="12.75">
      <c r="A29" s="308"/>
      <c r="B29" s="51" t="s">
        <v>23</v>
      </c>
      <c r="C29" s="309" t="s">
        <v>24</v>
      </c>
      <c r="D29" s="245">
        <v>204338</v>
      </c>
      <c r="E29" s="245">
        <v>204338</v>
      </c>
      <c r="F29" s="34"/>
    </row>
    <row r="30" spans="1:6" ht="12.75">
      <c r="A30" s="308"/>
      <c r="B30" s="51" t="s">
        <v>25</v>
      </c>
      <c r="C30" s="309" t="s">
        <v>26</v>
      </c>
      <c r="D30" s="245">
        <f>2865670+1680760</f>
        <v>4546430</v>
      </c>
      <c r="E30" s="245">
        <f>D30</f>
        <v>4546430</v>
      </c>
      <c r="F30" s="34"/>
    </row>
    <row r="31" spans="1:6" ht="12.75">
      <c r="A31" s="308"/>
      <c r="B31" s="51" t="s">
        <v>27</v>
      </c>
      <c r="C31" s="309" t="s">
        <v>28</v>
      </c>
      <c r="D31" s="245">
        <f>333945+802485</f>
        <v>1136430</v>
      </c>
      <c r="E31" s="245">
        <f>D31</f>
        <v>1136430</v>
      </c>
      <c r="F31" s="34"/>
    </row>
    <row r="32" spans="1:6" ht="12.75">
      <c r="A32" s="308"/>
      <c r="B32" s="51" t="s">
        <v>29</v>
      </c>
      <c r="C32" s="309" t="s">
        <v>30</v>
      </c>
      <c r="D32" s="245">
        <f>51000+4311</f>
        <v>55311</v>
      </c>
      <c r="E32" s="245">
        <f>D32</f>
        <v>55311</v>
      </c>
      <c r="F32" s="34"/>
    </row>
    <row r="33" spans="1:6" ht="12.75">
      <c r="A33" s="308"/>
      <c r="B33" s="51" t="s">
        <v>31</v>
      </c>
      <c r="C33" s="309" t="s">
        <v>32</v>
      </c>
      <c r="D33" s="245">
        <f>118061+278640</f>
        <v>396701</v>
      </c>
      <c r="E33" s="245">
        <f>D33</f>
        <v>396701</v>
      </c>
      <c r="F33" s="34"/>
    </row>
    <row r="34" spans="1:6" ht="25.5">
      <c r="A34" s="308"/>
      <c r="B34" s="51" t="s">
        <v>33</v>
      </c>
      <c r="C34" s="310" t="s">
        <v>34</v>
      </c>
      <c r="D34" s="245">
        <v>44323</v>
      </c>
      <c r="E34" s="245">
        <v>44323</v>
      </c>
      <c r="F34" s="34"/>
    </row>
    <row r="35" spans="1:6" ht="12.75">
      <c r="A35" s="308"/>
      <c r="B35" s="51" t="s">
        <v>35</v>
      </c>
      <c r="C35" s="309" t="s">
        <v>36</v>
      </c>
      <c r="D35" s="245">
        <v>56113</v>
      </c>
      <c r="E35" s="245">
        <v>56113</v>
      </c>
      <c r="F35" s="34"/>
    </row>
    <row r="36" spans="1:6" ht="12.75">
      <c r="A36" s="308"/>
      <c r="B36" s="51" t="s">
        <v>37</v>
      </c>
      <c r="C36" s="309" t="s">
        <v>38</v>
      </c>
      <c r="D36" s="245">
        <v>4555</v>
      </c>
      <c r="E36" s="245">
        <v>4555</v>
      </c>
      <c r="F36" s="34"/>
    </row>
    <row r="37" spans="1:6" ht="12.75">
      <c r="A37" s="308"/>
      <c r="B37" s="51" t="s">
        <v>39</v>
      </c>
      <c r="C37" s="309" t="s">
        <v>40</v>
      </c>
      <c r="D37" s="245">
        <v>855459</v>
      </c>
      <c r="E37" s="245">
        <v>855459</v>
      </c>
      <c r="F37" s="34"/>
    </row>
    <row r="38" spans="1:6" ht="12.75">
      <c r="A38" s="308"/>
      <c r="B38" s="51" t="s">
        <v>41</v>
      </c>
      <c r="C38" s="309" t="s">
        <v>42</v>
      </c>
      <c r="D38" s="245">
        <v>187567</v>
      </c>
      <c r="E38" s="245">
        <v>187567</v>
      </c>
      <c r="F38" s="34"/>
    </row>
    <row r="39" spans="1:6" ht="12.75">
      <c r="A39" s="308"/>
      <c r="B39" s="51" t="s">
        <v>43</v>
      </c>
      <c r="C39" s="309" t="s">
        <v>44</v>
      </c>
      <c r="D39" s="252">
        <v>440500</v>
      </c>
      <c r="E39" s="252">
        <v>440500</v>
      </c>
      <c r="F39" s="34"/>
    </row>
    <row r="40" spans="1:6" ht="12.75">
      <c r="A40" s="308"/>
      <c r="B40" s="51" t="s">
        <v>45</v>
      </c>
      <c r="C40" s="309" t="s">
        <v>46</v>
      </c>
      <c r="D40" s="245">
        <f>480035+3005</f>
        <v>483040</v>
      </c>
      <c r="E40" s="245">
        <f>D40</f>
        <v>483040</v>
      </c>
      <c r="F40" s="34"/>
    </row>
    <row r="41" spans="1:6" ht="12.75">
      <c r="A41" s="308"/>
      <c r="B41" s="311" t="s">
        <v>362</v>
      </c>
      <c r="C41" s="312" t="s">
        <v>379</v>
      </c>
      <c r="D41" s="245">
        <v>930</v>
      </c>
      <c r="E41" s="245">
        <v>930</v>
      </c>
      <c r="F41" s="34"/>
    </row>
    <row r="42" spans="1:6" ht="12.75">
      <c r="A42" s="308"/>
      <c r="B42" s="313" t="s">
        <v>7</v>
      </c>
      <c r="C42" s="314" t="s">
        <v>345</v>
      </c>
      <c r="D42" s="64">
        <v>29855</v>
      </c>
      <c r="E42" s="64">
        <v>29855</v>
      </c>
      <c r="F42" s="34"/>
    </row>
    <row r="43" spans="1:6" ht="25.5">
      <c r="A43" s="308"/>
      <c r="B43" s="36">
        <v>2680</v>
      </c>
      <c r="C43" s="258" t="s">
        <v>378</v>
      </c>
      <c r="D43" s="34">
        <v>2704</v>
      </c>
      <c r="E43" s="34">
        <v>2704</v>
      </c>
      <c r="F43" s="34"/>
    </row>
    <row r="44" spans="1:6" ht="12.75">
      <c r="A44" s="412"/>
      <c r="B44" s="413" t="s">
        <v>47</v>
      </c>
      <c r="C44" s="414" t="s">
        <v>48</v>
      </c>
      <c r="D44" s="415">
        <f>215+1000+20428</f>
        <v>21643</v>
      </c>
      <c r="E44" s="415">
        <f>D44</f>
        <v>21643</v>
      </c>
      <c r="F44" s="415"/>
    </row>
    <row r="45" spans="1:6" ht="12.75">
      <c r="A45" s="279">
        <v>758</v>
      </c>
      <c r="B45" s="408"/>
      <c r="C45" s="409" t="s">
        <v>49</v>
      </c>
      <c r="D45" s="410">
        <f>SUM(D46:D47)</f>
        <v>13716780</v>
      </c>
      <c r="E45" s="410">
        <f>SUM(E46:E47)</f>
        <v>13716780</v>
      </c>
      <c r="F45" s="411"/>
    </row>
    <row r="46" spans="1:6" ht="12.75">
      <c r="A46" s="308"/>
      <c r="B46" s="51" t="s">
        <v>50</v>
      </c>
      <c r="C46" s="309" t="s">
        <v>51</v>
      </c>
      <c r="D46" s="245">
        <v>75633</v>
      </c>
      <c r="E46" s="245">
        <v>75633</v>
      </c>
      <c r="F46" s="34"/>
    </row>
    <row r="47" spans="1:6" ht="12.75">
      <c r="A47" s="315"/>
      <c r="B47" s="316">
        <v>2920</v>
      </c>
      <c r="C47" s="317" t="s">
        <v>52</v>
      </c>
      <c r="D47" s="318">
        <f>10359272+3263461+18414</f>
        <v>13641147</v>
      </c>
      <c r="E47" s="318">
        <f>D47</f>
        <v>13641147</v>
      </c>
      <c r="F47" s="254"/>
    </row>
    <row r="48" spans="1:6" ht="12.75">
      <c r="A48" s="294">
        <v>801</v>
      </c>
      <c r="B48" s="305"/>
      <c r="C48" s="306" t="s">
        <v>53</v>
      </c>
      <c r="D48" s="288">
        <f>SUM(D49:D51)</f>
        <v>560814</v>
      </c>
      <c r="E48" s="288">
        <f>SUM(E49:E51)</f>
        <v>560814</v>
      </c>
      <c r="F48" s="278"/>
    </row>
    <row r="49" spans="1:6" ht="12.75">
      <c r="A49" s="308"/>
      <c r="B49" s="51" t="s">
        <v>11</v>
      </c>
      <c r="C49" s="290" t="s">
        <v>12</v>
      </c>
      <c r="D49" s="245">
        <v>40692</v>
      </c>
      <c r="E49" s="245">
        <v>40692</v>
      </c>
      <c r="F49" s="34"/>
    </row>
    <row r="50" spans="1:6" ht="12.75">
      <c r="A50" s="308"/>
      <c r="B50" s="51" t="s">
        <v>54</v>
      </c>
      <c r="C50" s="309" t="s">
        <v>55</v>
      </c>
      <c r="D50" s="245">
        <v>517622</v>
      </c>
      <c r="E50" s="245">
        <v>517622</v>
      </c>
      <c r="F50" s="34"/>
    </row>
    <row r="51" spans="1:6" ht="12.75">
      <c r="A51" s="308"/>
      <c r="B51" s="51" t="s">
        <v>50</v>
      </c>
      <c r="C51" s="309" t="s">
        <v>51</v>
      </c>
      <c r="D51" s="253">
        <v>2500</v>
      </c>
      <c r="E51" s="253">
        <v>2500</v>
      </c>
      <c r="F51" s="34"/>
    </row>
    <row r="52" spans="1:6" ht="12.75">
      <c r="A52" s="294">
        <v>852</v>
      </c>
      <c r="B52" s="319"/>
      <c r="C52" s="320" t="s">
        <v>57</v>
      </c>
      <c r="D52" s="297">
        <f>SUM(D53:D55)</f>
        <v>5337000</v>
      </c>
      <c r="E52" s="297">
        <f>SUM(E53:E55)</f>
        <v>5337000</v>
      </c>
      <c r="F52" s="278"/>
    </row>
    <row r="53" spans="1:6" ht="38.25">
      <c r="A53" s="308"/>
      <c r="B53" s="36" t="s">
        <v>16</v>
      </c>
      <c r="C53" s="258" t="s">
        <v>17</v>
      </c>
      <c r="D53" s="34">
        <f>4671000+3800</f>
        <v>4674800</v>
      </c>
      <c r="E53" s="34">
        <f>D53</f>
        <v>4674800</v>
      </c>
      <c r="F53" s="34"/>
    </row>
    <row r="54" spans="1:6" ht="25.5">
      <c r="A54" s="308"/>
      <c r="B54" s="61">
        <v>2030</v>
      </c>
      <c r="C54" s="37" t="s">
        <v>56</v>
      </c>
      <c r="D54" s="34">
        <f>18400+72000+191000+357800</f>
        <v>639200</v>
      </c>
      <c r="E54" s="34">
        <f>D54</f>
        <v>639200</v>
      </c>
      <c r="F54" s="34"/>
    </row>
    <row r="55" spans="1:6" ht="38.25">
      <c r="A55" s="315"/>
      <c r="B55" s="321">
        <v>2360</v>
      </c>
      <c r="C55" s="300" t="s">
        <v>377</v>
      </c>
      <c r="D55" s="301">
        <v>23000</v>
      </c>
      <c r="E55" s="301">
        <f>D55</f>
        <v>23000</v>
      </c>
      <c r="F55" s="254"/>
    </row>
    <row r="56" spans="1:6" s="21" customFormat="1" ht="19.5" customHeight="1">
      <c r="A56" s="294">
        <v>900</v>
      </c>
      <c r="B56" s="319"/>
      <c r="C56" s="322" t="s">
        <v>58</v>
      </c>
      <c r="D56" s="297">
        <f>SUM(D57:D58)</f>
        <v>738100</v>
      </c>
      <c r="E56" s="297">
        <f>SUM(E57:E58)</f>
        <v>738100</v>
      </c>
      <c r="F56" s="278"/>
    </row>
    <row r="57" spans="1:6" s="21" customFormat="1" ht="12.75" customHeight="1">
      <c r="A57" s="279"/>
      <c r="B57" s="323" t="s">
        <v>328</v>
      </c>
      <c r="C57" s="256" t="s">
        <v>329</v>
      </c>
      <c r="D57" s="34">
        <v>0</v>
      </c>
      <c r="E57" s="34">
        <v>0</v>
      </c>
      <c r="F57" s="34"/>
    </row>
    <row r="58" spans="1:6" ht="12.75">
      <c r="A58" s="279"/>
      <c r="B58" s="299" t="s">
        <v>11</v>
      </c>
      <c r="C58" s="324" t="s">
        <v>12</v>
      </c>
      <c r="D58" s="325">
        <f>364400+373700</f>
        <v>738100</v>
      </c>
      <c r="E58" s="325">
        <f>D58</f>
        <v>738100</v>
      </c>
      <c r="F58" s="325"/>
    </row>
    <row r="59" spans="1:6" ht="12.75">
      <c r="A59" s="294">
        <v>926</v>
      </c>
      <c r="B59" s="319"/>
      <c r="C59" s="326" t="s">
        <v>100</v>
      </c>
      <c r="D59" s="297">
        <f>D60</f>
        <v>6070000</v>
      </c>
      <c r="E59" s="297">
        <f>E60</f>
        <v>0</v>
      </c>
      <c r="F59" s="278">
        <f>F60</f>
        <v>6070000</v>
      </c>
    </row>
    <row r="60" spans="1:6" ht="12.75">
      <c r="A60" s="279"/>
      <c r="B60" s="283">
        <v>6208</v>
      </c>
      <c r="C60" s="284" t="s">
        <v>380</v>
      </c>
      <c r="D60" s="34">
        <f>E60+F60</f>
        <v>6070000</v>
      </c>
      <c r="E60" s="34">
        <v>0</v>
      </c>
      <c r="F60" s="34">
        <f>4200000+1870000</f>
        <v>6070000</v>
      </c>
    </row>
    <row r="61" spans="1:6" ht="26.25" customHeight="1">
      <c r="A61" s="478" t="s">
        <v>60</v>
      </c>
      <c r="B61" s="478"/>
      <c r="C61" s="478"/>
      <c r="D61" s="241">
        <f>D56+D52+D48+D45+D27+D25+D23+D20+D16+D13+D59</f>
        <v>55726035</v>
      </c>
      <c r="E61" s="241">
        <f>E56+E52+E48+E45+E27+E25+E23+E20+E16+E13</f>
        <v>41853902</v>
      </c>
      <c r="F61" s="241">
        <f>F56+F52+F48+F45+F27+F25+F23+F20+F16+F13</f>
        <v>7802133</v>
      </c>
    </row>
    <row r="62" spans="2:3" ht="12.75">
      <c r="B62" s="22"/>
      <c r="C62" s="22"/>
    </row>
    <row r="63" spans="2:3" ht="12.75">
      <c r="B63" s="22"/>
      <c r="C63" s="22"/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90" spans="2:3" ht="12.75">
      <c r="B90" s="22"/>
      <c r="C90" s="22"/>
    </row>
    <row r="91" spans="2:3" ht="12.75">
      <c r="B91" s="22"/>
      <c r="C91" s="22"/>
    </row>
    <row r="92" spans="2:3" ht="12.75">
      <c r="B92" s="22"/>
      <c r="C92" s="22"/>
    </row>
  </sheetData>
  <mergeCells count="8">
    <mergeCell ref="F10:F11"/>
    <mergeCell ref="E10:E11"/>
    <mergeCell ref="A61:C61"/>
    <mergeCell ref="A7:D7"/>
    <mergeCell ref="A10:A11"/>
    <mergeCell ref="B10:B11"/>
    <mergeCell ref="C10:C11"/>
    <mergeCell ref="D10:D11"/>
  </mergeCells>
  <printOptions/>
  <pageMargins left="0.71" right="0.16" top="0.29" bottom="0.32" header="0.17" footer="0.2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">
      <selection activeCell="C5" sqref="C5"/>
    </sheetView>
  </sheetViews>
  <sheetFormatPr defaultColWidth="9.140625" defaultRowHeight="12.75"/>
  <cols>
    <col min="1" max="1" width="5.28125" style="22" customWidth="1"/>
    <col min="2" max="2" width="48.8515625" style="22" customWidth="1"/>
    <col min="3" max="3" width="10.57421875" style="22" customWidth="1"/>
    <col min="4" max="4" width="2.00390625" style="22" customWidth="1"/>
    <col min="5" max="5" width="17.7109375" style="22" customWidth="1"/>
    <col min="6" max="16384" width="9.140625" style="22" customWidth="1"/>
  </cols>
  <sheetData>
    <row r="1" spans="4:5" ht="12.75">
      <c r="D1" s="1" t="s">
        <v>221</v>
      </c>
      <c r="E1" s="1"/>
    </row>
    <row r="2" spans="4:5" ht="12.75">
      <c r="D2" s="1" t="s">
        <v>445</v>
      </c>
      <c r="E2" s="1"/>
    </row>
    <row r="3" spans="4:5" ht="12.75">
      <c r="D3" s="1" t="s">
        <v>1</v>
      </c>
      <c r="E3" s="1"/>
    </row>
    <row r="4" spans="4:5" ht="12.75">
      <c r="D4" s="1" t="s">
        <v>448</v>
      </c>
      <c r="E4" s="1"/>
    </row>
    <row r="5" ht="12.75">
      <c r="E5" s="1"/>
    </row>
    <row r="6" ht="12.75">
      <c r="E6" s="1"/>
    </row>
    <row r="7" ht="12.75">
      <c r="E7" s="1"/>
    </row>
    <row r="8" spans="1:12" ht="19.5" customHeight="1">
      <c r="A8" s="530" t="s">
        <v>222</v>
      </c>
      <c r="B8" s="530"/>
      <c r="C8" s="530"/>
      <c r="D8" s="530"/>
      <c r="E8" s="530"/>
      <c r="F8" s="144"/>
      <c r="G8" s="144"/>
      <c r="H8" s="144"/>
      <c r="I8" s="144"/>
      <c r="J8" s="144"/>
      <c r="K8" s="144"/>
      <c r="L8" s="144"/>
    </row>
    <row r="9" spans="1:9" ht="19.5" customHeight="1">
      <c r="A9" s="530" t="s">
        <v>223</v>
      </c>
      <c r="B9" s="530"/>
      <c r="C9" s="530"/>
      <c r="D9" s="530"/>
      <c r="E9" s="530"/>
      <c r="F9" s="144"/>
      <c r="G9" s="144"/>
      <c r="H9" s="144"/>
      <c r="I9" s="144"/>
    </row>
    <row r="11" ht="12.75">
      <c r="E11" s="67" t="s">
        <v>105</v>
      </c>
    </row>
    <row r="12" spans="1:12" ht="19.5" customHeight="1">
      <c r="A12" s="145" t="s">
        <v>106</v>
      </c>
      <c r="B12" s="547" t="s">
        <v>62</v>
      </c>
      <c r="C12" s="548"/>
      <c r="D12" s="146"/>
      <c r="E12" s="145" t="s">
        <v>410</v>
      </c>
      <c r="F12" s="147"/>
      <c r="G12" s="147"/>
      <c r="H12" s="147"/>
      <c r="I12" s="147"/>
      <c r="J12" s="147"/>
      <c r="K12" s="148"/>
      <c r="L12" s="148"/>
    </row>
    <row r="13" spans="1:12" ht="19.5" customHeight="1">
      <c r="A13" s="149" t="s">
        <v>211</v>
      </c>
      <c r="B13" s="541" t="s">
        <v>202</v>
      </c>
      <c r="C13" s="542"/>
      <c r="D13" s="152"/>
      <c r="E13" s="153">
        <v>63000</v>
      </c>
      <c r="F13" s="147"/>
      <c r="G13" s="147"/>
      <c r="H13" s="147"/>
      <c r="I13" s="147"/>
      <c r="J13" s="147"/>
      <c r="K13" s="148"/>
      <c r="L13" s="148"/>
    </row>
    <row r="14" spans="1:12" ht="19.5" customHeight="1">
      <c r="A14" s="149" t="s">
        <v>224</v>
      </c>
      <c r="B14" s="541" t="s">
        <v>203</v>
      </c>
      <c r="C14" s="542"/>
      <c r="D14" s="152"/>
      <c r="E14" s="153">
        <f>E16</f>
        <v>140000</v>
      </c>
      <c r="F14" s="147"/>
      <c r="G14" s="147"/>
      <c r="H14" s="147"/>
      <c r="I14" s="147"/>
      <c r="J14" s="147"/>
      <c r="K14" s="148"/>
      <c r="L14" s="148"/>
    </row>
    <row r="15" spans="1:12" ht="19.5" customHeight="1">
      <c r="A15" s="154"/>
      <c r="B15" s="543" t="s">
        <v>64</v>
      </c>
      <c r="C15" s="544"/>
      <c r="D15" s="155"/>
      <c r="E15" s="156"/>
      <c r="F15" s="147"/>
      <c r="G15" s="147"/>
      <c r="H15" s="147"/>
      <c r="I15" s="147"/>
      <c r="J15" s="147"/>
      <c r="K15" s="148"/>
      <c r="L15" s="148"/>
    </row>
    <row r="16" spans="1:12" ht="19.5" customHeight="1">
      <c r="A16" s="157" t="s">
        <v>119</v>
      </c>
      <c r="B16" s="545" t="s">
        <v>225</v>
      </c>
      <c r="C16" s="546"/>
      <c r="D16" s="158"/>
      <c r="E16" s="159">
        <v>140000</v>
      </c>
      <c r="F16" s="147"/>
      <c r="G16" s="147"/>
      <c r="H16" s="147"/>
      <c r="I16" s="147"/>
      <c r="J16" s="147"/>
      <c r="K16" s="148"/>
      <c r="L16" s="148"/>
    </row>
    <row r="17" spans="1:12" ht="19.5" customHeight="1">
      <c r="A17" s="149" t="s">
        <v>216</v>
      </c>
      <c r="B17" s="541" t="s">
        <v>204</v>
      </c>
      <c r="C17" s="542"/>
      <c r="D17" s="152"/>
      <c r="E17" s="153">
        <f>E18+E19+E23</f>
        <v>203000</v>
      </c>
      <c r="F17" s="147"/>
      <c r="G17" s="147"/>
      <c r="H17" s="147"/>
      <c r="I17" s="147"/>
      <c r="J17" s="147"/>
      <c r="K17" s="148"/>
      <c r="L17" s="148"/>
    </row>
    <row r="18" spans="1:12" ht="37.5" customHeight="1">
      <c r="A18" s="160" t="s">
        <v>119</v>
      </c>
      <c r="B18" s="161" t="s">
        <v>226</v>
      </c>
      <c r="C18" s="162"/>
      <c r="D18" s="163"/>
      <c r="E18" s="164">
        <v>60000</v>
      </c>
      <c r="F18" s="147"/>
      <c r="G18" s="147"/>
      <c r="H18" s="147"/>
      <c r="I18" s="147"/>
      <c r="J18" s="147"/>
      <c r="K18" s="148"/>
      <c r="L18" s="148"/>
    </row>
    <row r="19" spans="1:12" ht="19.5" customHeight="1">
      <c r="A19" s="157" t="s">
        <v>119</v>
      </c>
      <c r="B19" s="539" t="s">
        <v>227</v>
      </c>
      <c r="C19" s="540"/>
      <c r="D19" s="165"/>
      <c r="E19" s="159">
        <f>SUM(C20:C22)</f>
        <v>45000</v>
      </c>
      <c r="F19" s="147"/>
      <c r="G19" s="147"/>
      <c r="H19" s="147"/>
      <c r="I19" s="147"/>
      <c r="J19" s="147"/>
      <c r="K19" s="148"/>
      <c r="L19" s="148"/>
    </row>
    <row r="20" spans="1:12" ht="15" customHeight="1">
      <c r="A20" s="166"/>
      <c r="B20" s="167" t="s">
        <v>404</v>
      </c>
      <c r="C20" s="168">
        <v>20000</v>
      </c>
      <c r="D20" s="169"/>
      <c r="E20" s="170"/>
      <c r="F20" s="147"/>
      <c r="G20" s="147"/>
      <c r="H20" s="147"/>
      <c r="I20" s="147"/>
      <c r="J20" s="147"/>
      <c r="K20" s="148"/>
      <c r="L20" s="148"/>
    </row>
    <row r="21" spans="1:12" ht="15" customHeight="1">
      <c r="A21" s="166"/>
      <c r="B21" s="167" t="s">
        <v>343</v>
      </c>
      <c r="C21" s="168">
        <v>10000</v>
      </c>
      <c r="D21" s="169"/>
      <c r="E21" s="170"/>
      <c r="F21" s="147"/>
      <c r="G21" s="147"/>
      <c r="H21" s="147"/>
      <c r="I21" s="147"/>
      <c r="J21" s="147"/>
      <c r="K21" s="148"/>
      <c r="L21" s="148"/>
    </row>
    <row r="22" spans="1:12" ht="25.5" customHeight="1">
      <c r="A22" s="166"/>
      <c r="B22" s="174" t="s">
        <v>405</v>
      </c>
      <c r="C22" s="171">
        <v>15000</v>
      </c>
      <c r="D22" s="172"/>
      <c r="E22" s="170"/>
      <c r="F22" s="147"/>
      <c r="G22" s="147"/>
      <c r="H22" s="147"/>
      <c r="I22" s="147"/>
      <c r="J22" s="147"/>
      <c r="K22" s="148"/>
      <c r="L22" s="148"/>
    </row>
    <row r="23" spans="1:12" ht="19.5" customHeight="1">
      <c r="A23" s="166" t="s">
        <v>122</v>
      </c>
      <c r="B23" s="173" t="s">
        <v>228</v>
      </c>
      <c r="C23" s="171"/>
      <c r="D23" s="172"/>
      <c r="E23" s="170">
        <f>SUM(C24:C30)</f>
        <v>98000</v>
      </c>
      <c r="F23" s="147"/>
      <c r="G23" s="147"/>
      <c r="H23" s="147"/>
      <c r="I23" s="147"/>
      <c r="J23" s="147"/>
      <c r="K23" s="148"/>
      <c r="L23" s="148"/>
    </row>
    <row r="24" spans="1:12" ht="15">
      <c r="A24" s="166"/>
      <c r="B24" s="174" t="s">
        <v>229</v>
      </c>
      <c r="C24" s="175">
        <v>4000</v>
      </c>
      <c r="D24" s="176"/>
      <c r="E24" s="170"/>
      <c r="F24" s="147"/>
      <c r="G24" s="147"/>
      <c r="H24" s="147"/>
      <c r="I24" s="147"/>
      <c r="J24" s="147"/>
      <c r="K24" s="148"/>
      <c r="L24" s="148"/>
    </row>
    <row r="25" spans="1:12" ht="15">
      <c r="A25" s="177"/>
      <c r="B25" s="178" t="s">
        <v>230</v>
      </c>
      <c r="C25" s="179">
        <v>15000</v>
      </c>
      <c r="D25" s="180"/>
      <c r="E25" s="181"/>
      <c r="F25" s="147"/>
      <c r="G25" s="147"/>
      <c r="H25" s="147"/>
      <c r="I25" s="147"/>
      <c r="J25" s="147"/>
      <c r="K25" s="148"/>
      <c r="L25" s="148"/>
    </row>
    <row r="26" spans="1:12" ht="15">
      <c r="A26" s="177"/>
      <c r="B26" s="178" t="s">
        <v>406</v>
      </c>
      <c r="C26" s="179">
        <v>13000</v>
      </c>
      <c r="D26" s="180"/>
      <c r="E26" s="181"/>
      <c r="F26" s="147"/>
      <c r="G26" s="147"/>
      <c r="H26" s="147"/>
      <c r="I26" s="147"/>
      <c r="J26" s="147"/>
      <c r="K26" s="148"/>
      <c r="L26" s="148"/>
    </row>
    <row r="27" spans="1:12" ht="15">
      <c r="A27" s="177"/>
      <c r="B27" s="178" t="s">
        <v>407</v>
      </c>
      <c r="C27" s="179">
        <v>25000</v>
      </c>
      <c r="D27" s="180"/>
      <c r="E27" s="181"/>
      <c r="F27" s="147"/>
      <c r="G27" s="147"/>
      <c r="H27" s="147"/>
      <c r="I27" s="147"/>
      <c r="J27" s="147"/>
      <c r="K27" s="148"/>
      <c r="L27" s="148"/>
    </row>
    <row r="28" spans="1:12" ht="15">
      <c r="A28" s="177"/>
      <c r="B28" s="178" t="s">
        <v>408</v>
      </c>
      <c r="C28" s="179">
        <v>15000</v>
      </c>
      <c r="D28" s="180"/>
      <c r="E28" s="181"/>
      <c r="F28" s="147"/>
      <c r="G28" s="147"/>
      <c r="H28" s="147"/>
      <c r="I28" s="147"/>
      <c r="J28" s="147"/>
      <c r="K28" s="148"/>
      <c r="L28" s="148"/>
    </row>
    <row r="29" spans="1:12" ht="15">
      <c r="A29" s="177"/>
      <c r="B29" s="178" t="s">
        <v>409</v>
      </c>
      <c r="C29" s="179">
        <v>10000</v>
      </c>
      <c r="D29" s="180"/>
      <c r="E29" s="181"/>
      <c r="F29" s="147"/>
      <c r="G29" s="147"/>
      <c r="H29" s="147"/>
      <c r="I29" s="147"/>
      <c r="J29" s="147"/>
      <c r="K29" s="148"/>
      <c r="L29" s="148"/>
    </row>
    <row r="30" spans="1:12" ht="25.5">
      <c r="A30" s="177"/>
      <c r="B30" s="178" t="s">
        <v>231</v>
      </c>
      <c r="C30" s="179">
        <v>16000</v>
      </c>
      <c r="D30" s="180"/>
      <c r="E30" s="181"/>
      <c r="F30" s="147"/>
      <c r="G30" s="147"/>
      <c r="H30" s="147"/>
      <c r="I30" s="147"/>
      <c r="J30" s="147"/>
      <c r="K30" s="148"/>
      <c r="L30" s="148"/>
    </row>
    <row r="31" spans="1:12" ht="19.5" customHeight="1">
      <c r="A31" s="149" t="s">
        <v>232</v>
      </c>
      <c r="B31" s="150" t="s">
        <v>233</v>
      </c>
      <c r="C31" s="151"/>
      <c r="D31" s="152"/>
      <c r="E31" s="153">
        <f>E13+E14-E17</f>
        <v>0</v>
      </c>
      <c r="F31" s="147"/>
      <c r="G31" s="147"/>
      <c r="H31" s="147"/>
      <c r="I31" s="147"/>
      <c r="J31" s="147"/>
      <c r="K31" s="148"/>
      <c r="L31" s="148"/>
    </row>
    <row r="32" spans="1:12" ht="15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8"/>
      <c r="L32" s="148"/>
    </row>
    <row r="33" spans="1:12" ht="15">
      <c r="A33" s="147"/>
      <c r="B33" s="147"/>
      <c r="C33" s="147"/>
      <c r="D33" s="147"/>
      <c r="E33" s="147"/>
      <c r="F33" s="147"/>
      <c r="G33" s="147"/>
      <c r="H33" s="147"/>
      <c r="I33" s="147"/>
      <c r="J33" s="147"/>
      <c r="K33" s="148"/>
      <c r="L33" s="148"/>
    </row>
    <row r="34" spans="1:12" ht="15">
      <c r="A34" s="147"/>
      <c r="B34" s="147"/>
      <c r="C34" s="147"/>
      <c r="D34" s="147"/>
      <c r="E34" s="147"/>
      <c r="F34" s="147"/>
      <c r="G34" s="147"/>
      <c r="H34" s="147"/>
      <c r="I34" s="147"/>
      <c r="J34" s="147"/>
      <c r="K34" s="148"/>
      <c r="L34" s="148"/>
    </row>
    <row r="35" spans="1:12" ht="15">
      <c r="A35" s="147"/>
      <c r="B35" s="147"/>
      <c r="C35" s="147"/>
      <c r="D35" s="147"/>
      <c r="E35" s="147"/>
      <c r="F35" s="147"/>
      <c r="G35" s="147"/>
      <c r="H35" s="147"/>
      <c r="I35" s="147"/>
      <c r="J35" s="147"/>
      <c r="K35" s="148"/>
      <c r="L35" s="148"/>
    </row>
    <row r="36" spans="1:12" ht="15">
      <c r="A36" s="147"/>
      <c r="B36" s="147"/>
      <c r="C36" s="147"/>
      <c r="D36" s="147"/>
      <c r="E36" s="147"/>
      <c r="F36" s="147"/>
      <c r="G36" s="147"/>
      <c r="H36" s="147"/>
      <c r="I36" s="147"/>
      <c r="J36" s="147"/>
      <c r="K36" s="148"/>
      <c r="L36" s="148"/>
    </row>
    <row r="37" spans="1:12" ht="15">
      <c r="A37" s="147"/>
      <c r="B37" s="147"/>
      <c r="C37" s="147"/>
      <c r="D37" s="147"/>
      <c r="E37" s="147"/>
      <c r="F37" s="147"/>
      <c r="G37" s="147"/>
      <c r="H37" s="147"/>
      <c r="I37" s="147"/>
      <c r="J37" s="147"/>
      <c r="K37" s="148"/>
      <c r="L37" s="148"/>
    </row>
    <row r="38" spans="1:12" ht="15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</row>
    <row r="39" spans="1:12" ht="15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</row>
    <row r="40" spans="1:12" ht="15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</row>
    <row r="41" spans="1:12" ht="1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</sheetData>
  <mergeCells count="9">
    <mergeCell ref="A8:E8"/>
    <mergeCell ref="A9:E9"/>
    <mergeCell ref="B12:C12"/>
    <mergeCell ref="B13:C13"/>
    <mergeCell ref="B19:C19"/>
    <mergeCell ref="B14:C14"/>
    <mergeCell ref="B15:C15"/>
    <mergeCell ref="B16:C16"/>
    <mergeCell ref="B17:C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32" sqref="F3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10.00390625" style="0" customWidth="1"/>
    <col min="4" max="4" width="4.7109375" style="0" customWidth="1"/>
    <col min="5" max="5" width="18.8515625" style="0" customWidth="1"/>
    <col min="6" max="6" width="15.00390625" style="0" customWidth="1"/>
    <col min="7" max="7" width="15.7109375" style="0" customWidth="1"/>
  </cols>
  <sheetData>
    <row r="1" ht="12.75">
      <c r="G1" s="1" t="s">
        <v>234</v>
      </c>
    </row>
    <row r="2" ht="12.75">
      <c r="G2" s="1" t="s">
        <v>452</v>
      </c>
    </row>
    <row r="3" ht="12.75">
      <c r="G3" s="1" t="s">
        <v>1</v>
      </c>
    </row>
    <row r="4" ht="12.75">
      <c r="G4" s="1" t="s">
        <v>447</v>
      </c>
    </row>
    <row r="5" spans="1:7" ht="19.5" customHeight="1">
      <c r="A5" s="552" t="s">
        <v>412</v>
      </c>
      <c r="B5" s="552"/>
      <c r="C5" s="552"/>
      <c r="D5" s="552"/>
      <c r="E5" s="552"/>
      <c r="F5" s="552"/>
      <c r="G5" s="552"/>
    </row>
    <row r="6" spans="5:7" ht="19.5" customHeight="1">
      <c r="E6" s="144"/>
      <c r="F6" s="144"/>
      <c r="G6" s="144"/>
    </row>
    <row r="7" spans="5:7" ht="19.5" customHeight="1">
      <c r="E7" s="22"/>
      <c r="F7" s="22"/>
      <c r="G7" s="182" t="s">
        <v>105</v>
      </c>
    </row>
    <row r="8" spans="1:7" ht="19.5" customHeight="1">
      <c r="A8" s="553" t="s">
        <v>106</v>
      </c>
      <c r="B8" s="553" t="s">
        <v>3</v>
      </c>
      <c r="C8" s="553" t="s">
        <v>235</v>
      </c>
      <c r="D8" s="553" t="s">
        <v>4</v>
      </c>
      <c r="E8" s="554" t="s">
        <v>236</v>
      </c>
      <c r="F8" s="554" t="s">
        <v>237</v>
      </c>
      <c r="G8" s="554" t="s">
        <v>238</v>
      </c>
    </row>
    <row r="9" spans="1:7" ht="19.5" customHeight="1">
      <c r="A9" s="553"/>
      <c r="B9" s="553"/>
      <c r="C9" s="553"/>
      <c r="D9" s="553"/>
      <c r="E9" s="554"/>
      <c r="F9" s="554"/>
      <c r="G9" s="554"/>
    </row>
    <row r="10" spans="1:7" ht="19.5" customHeight="1">
      <c r="A10" s="553"/>
      <c r="B10" s="553"/>
      <c r="C10" s="553"/>
      <c r="D10" s="553"/>
      <c r="E10" s="554"/>
      <c r="F10" s="554"/>
      <c r="G10" s="554"/>
    </row>
    <row r="11" spans="1:7" ht="7.5" customHeight="1">
      <c r="A11" s="183">
        <v>1</v>
      </c>
      <c r="B11" s="183">
        <v>2</v>
      </c>
      <c r="C11" s="183">
        <v>3</v>
      </c>
      <c r="D11" s="183">
        <v>4</v>
      </c>
      <c r="E11" s="183">
        <v>5</v>
      </c>
      <c r="F11" s="183">
        <v>6</v>
      </c>
      <c r="G11" s="183">
        <v>7</v>
      </c>
    </row>
    <row r="12" spans="1:7" ht="30" customHeight="1">
      <c r="A12" s="184" t="s">
        <v>119</v>
      </c>
      <c r="B12" s="185">
        <v>758</v>
      </c>
      <c r="C12" s="185">
        <v>75818</v>
      </c>
      <c r="D12" s="184">
        <v>4810</v>
      </c>
      <c r="E12" s="184" t="s">
        <v>411</v>
      </c>
      <c r="F12" s="184"/>
      <c r="G12" s="186">
        <v>399000</v>
      </c>
    </row>
    <row r="13" spans="1:7" ht="30" customHeight="1">
      <c r="A13" s="184" t="s">
        <v>119</v>
      </c>
      <c r="B13" s="185">
        <v>758</v>
      </c>
      <c r="C13" s="185">
        <v>75818</v>
      </c>
      <c r="D13" s="184">
        <v>4810</v>
      </c>
      <c r="E13" s="184" t="s">
        <v>239</v>
      </c>
      <c r="F13" s="184" t="s">
        <v>240</v>
      </c>
      <c r="G13" s="186">
        <v>1000</v>
      </c>
    </row>
    <row r="14" spans="1:7" s="22" customFormat="1" ht="30" customHeight="1">
      <c r="A14" s="549" t="s">
        <v>90</v>
      </c>
      <c r="B14" s="550"/>
      <c r="C14" s="550"/>
      <c r="D14" s="550"/>
      <c r="E14" s="550"/>
      <c r="F14" s="551"/>
      <c r="G14" s="187">
        <f>G13+G12</f>
        <v>400000</v>
      </c>
    </row>
    <row r="16" ht="12.75">
      <c r="A16" s="23"/>
    </row>
    <row r="17" ht="12.75">
      <c r="B17" t="s">
        <v>241</v>
      </c>
    </row>
  </sheetData>
  <mergeCells count="9">
    <mergeCell ref="A14:F14"/>
    <mergeCell ref="A5:G5"/>
    <mergeCell ref="A8:A10"/>
    <mergeCell ref="B8:B10"/>
    <mergeCell ref="C8:C10"/>
    <mergeCell ref="D8:D10"/>
    <mergeCell ref="E8:E10"/>
    <mergeCell ref="F8:F10"/>
    <mergeCell ref="G8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E3" sqref="E3"/>
    </sheetView>
  </sheetViews>
  <sheetFormatPr defaultColWidth="9.140625" defaultRowHeight="12.75"/>
  <cols>
    <col min="1" max="1" width="5.57421875" style="22" customWidth="1"/>
    <col min="2" max="2" width="8.8515625" style="22" customWidth="1"/>
    <col min="3" max="3" width="6.8515625" style="22" customWidth="1"/>
    <col min="4" max="4" width="14.28125" style="22" customWidth="1"/>
    <col min="5" max="5" width="14.8515625" style="22" customWidth="1"/>
    <col min="6" max="6" width="13.57421875" style="22" customWidth="1"/>
    <col min="7" max="7" width="15.57421875" style="0" customWidth="1"/>
    <col min="8" max="8" width="15.7109375" style="0" customWidth="1"/>
    <col min="9" max="9" width="12.28125" style="0" customWidth="1"/>
    <col min="10" max="10" width="15.8515625" style="0" customWidth="1"/>
  </cols>
  <sheetData>
    <row r="1" ht="12.75">
      <c r="J1" s="1" t="s">
        <v>242</v>
      </c>
    </row>
    <row r="2" ht="12.75">
      <c r="J2" s="1" t="s">
        <v>445</v>
      </c>
    </row>
    <row r="3" ht="12.75">
      <c r="J3" s="1" t="s">
        <v>1</v>
      </c>
    </row>
    <row r="4" ht="12.75">
      <c r="J4" s="1" t="s">
        <v>446</v>
      </c>
    </row>
    <row r="5" spans="1:10" ht="41.25" customHeight="1">
      <c r="A5" s="471" t="s">
        <v>359</v>
      </c>
      <c r="B5" s="471"/>
      <c r="C5" s="471"/>
      <c r="D5" s="471"/>
      <c r="E5" s="471"/>
      <c r="F5" s="471"/>
      <c r="G5" s="471"/>
      <c r="H5" s="471"/>
      <c r="I5" s="471"/>
      <c r="J5" s="471"/>
    </row>
    <row r="6" spans="1:10" ht="12.75">
      <c r="A6" s="80"/>
      <c r="B6" s="80"/>
      <c r="C6" s="80"/>
      <c r="D6" s="80"/>
      <c r="E6" s="80"/>
      <c r="F6" s="80"/>
      <c r="G6" s="1"/>
      <c r="H6" s="1"/>
      <c r="I6" s="1"/>
      <c r="J6" s="127" t="s">
        <v>105</v>
      </c>
    </row>
    <row r="7" spans="1:10" s="188" customFormat="1" ht="20.25" customHeight="1">
      <c r="A7" s="482" t="s">
        <v>3</v>
      </c>
      <c r="B7" s="482" t="s">
        <v>235</v>
      </c>
      <c r="C7" s="482" t="s">
        <v>4</v>
      </c>
      <c r="D7" s="472" t="s">
        <v>243</v>
      </c>
      <c r="E7" s="472" t="s">
        <v>244</v>
      </c>
      <c r="F7" s="472" t="s">
        <v>64</v>
      </c>
      <c r="G7" s="472"/>
      <c r="H7" s="472"/>
      <c r="I7" s="472"/>
      <c r="J7" s="472"/>
    </row>
    <row r="8" spans="1:10" s="188" customFormat="1" ht="20.25" customHeight="1">
      <c r="A8" s="482"/>
      <c r="B8" s="482"/>
      <c r="C8" s="482"/>
      <c r="D8" s="472"/>
      <c r="E8" s="472"/>
      <c r="F8" s="472" t="s">
        <v>245</v>
      </c>
      <c r="G8" s="472" t="s">
        <v>145</v>
      </c>
      <c r="H8" s="472"/>
      <c r="I8" s="472"/>
      <c r="J8" s="472" t="s">
        <v>246</v>
      </c>
    </row>
    <row r="9" spans="1:10" s="188" customFormat="1" ht="65.25" customHeight="1">
      <c r="A9" s="482"/>
      <c r="B9" s="482"/>
      <c r="C9" s="482"/>
      <c r="D9" s="472"/>
      <c r="E9" s="472"/>
      <c r="F9" s="472"/>
      <c r="G9" s="4" t="s">
        <v>247</v>
      </c>
      <c r="H9" s="4" t="s">
        <v>248</v>
      </c>
      <c r="I9" s="4" t="s">
        <v>249</v>
      </c>
      <c r="J9" s="472"/>
    </row>
    <row r="10" spans="1:10" ht="9" customHeight="1">
      <c r="A10" s="129">
        <v>1</v>
      </c>
      <c r="B10" s="129">
        <v>2</v>
      </c>
      <c r="C10" s="129">
        <v>3</v>
      </c>
      <c r="D10" s="129">
        <v>4</v>
      </c>
      <c r="E10" s="129">
        <v>5</v>
      </c>
      <c r="F10" s="129">
        <v>6</v>
      </c>
      <c r="G10" s="129">
        <v>7</v>
      </c>
      <c r="H10" s="129">
        <v>8</v>
      </c>
      <c r="I10" s="129">
        <v>9</v>
      </c>
      <c r="J10" s="129">
        <v>10</v>
      </c>
    </row>
    <row r="11" spans="1:10" ht="19.5" customHeight="1">
      <c r="A11" s="82">
        <v>750</v>
      </c>
      <c r="B11" s="82">
        <v>75011</v>
      </c>
      <c r="C11" s="82">
        <v>2010</v>
      </c>
      <c r="D11" s="72">
        <f>'[2]1'!E20</f>
        <v>130343</v>
      </c>
      <c r="E11" s="334">
        <f>F11+J11</f>
        <v>130343</v>
      </c>
      <c r="F11" s="335">
        <f>SUM(G11:I11)</f>
        <v>130343</v>
      </c>
      <c r="G11" s="335">
        <v>110764</v>
      </c>
      <c r="H11" s="335">
        <v>19579</v>
      </c>
      <c r="I11" s="334">
        <v>0</v>
      </c>
      <c r="J11" s="72">
        <v>0</v>
      </c>
    </row>
    <row r="12" spans="1:10" ht="19.5" customHeight="1">
      <c r="A12" s="74">
        <v>751</v>
      </c>
      <c r="B12" s="74">
        <v>75101</v>
      </c>
      <c r="C12" s="74">
        <v>2010</v>
      </c>
      <c r="D12" s="16">
        <v>3683</v>
      </c>
      <c r="E12" s="336">
        <f>F12+J12</f>
        <v>3683</v>
      </c>
      <c r="F12" s="336">
        <f>SUM(G12:I12)</f>
        <v>3683</v>
      </c>
      <c r="G12" s="336">
        <v>3139</v>
      </c>
      <c r="H12" s="336">
        <v>544</v>
      </c>
      <c r="I12" s="336">
        <v>0</v>
      </c>
      <c r="J12" s="16">
        <v>0</v>
      </c>
    </row>
    <row r="13" spans="1:10" ht="19.5" customHeight="1">
      <c r="A13" s="74">
        <v>754</v>
      </c>
      <c r="B13" s="74">
        <v>75414</v>
      </c>
      <c r="C13" s="74">
        <v>2010</v>
      </c>
      <c r="D13" s="16">
        <f>'[2]1'!E25</f>
        <v>1000</v>
      </c>
      <c r="E13" s="336">
        <f>F13+J13</f>
        <v>1000</v>
      </c>
      <c r="F13" s="336">
        <v>1000</v>
      </c>
      <c r="G13" s="336">
        <v>0</v>
      </c>
      <c r="H13" s="336">
        <v>0</v>
      </c>
      <c r="I13" s="336">
        <v>0</v>
      </c>
      <c r="J13" s="16">
        <v>0</v>
      </c>
    </row>
    <row r="14" spans="1:10" ht="19.5" customHeight="1">
      <c r="A14" s="74">
        <v>852</v>
      </c>
      <c r="B14" s="74">
        <v>85212</v>
      </c>
      <c r="C14" s="74">
        <v>2010</v>
      </c>
      <c r="D14" s="16">
        <v>4671000</v>
      </c>
      <c r="E14" s="336">
        <f>F14+J14</f>
        <v>4671000</v>
      </c>
      <c r="F14" s="336">
        <v>4671000</v>
      </c>
      <c r="G14" s="336">
        <v>97200</v>
      </c>
      <c r="H14" s="337">
        <v>29370</v>
      </c>
      <c r="I14" s="336">
        <v>4534950</v>
      </c>
      <c r="J14" s="16">
        <v>0</v>
      </c>
    </row>
    <row r="15" spans="1:10" ht="19.5" customHeight="1">
      <c r="A15" s="74">
        <v>852</v>
      </c>
      <c r="B15" s="74">
        <v>85213</v>
      </c>
      <c r="C15" s="74">
        <v>2010</v>
      </c>
      <c r="D15" s="16">
        <v>3800</v>
      </c>
      <c r="E15" s="336">
        <f>F15+J15</f>
        <v>3800</v>
      </c>
      <c r="F15" s="336">
        <v>3800</v>
      </c>
      <c r="G15" s="336">
        <v>0</v>
      </c>
      <c r="H15" s="336">
        <v>0</v>
      </c>
      <c r="I15" s="336">
        <v>0</v>
      </c>
      <c r="J15" s="16">
        <v>0</v>
      </c>
    </row>
    <row r="16" spans="1:10" ht="19.5" customHeight="1">
      <c r="A16" s="529" t="s">
        <v>90</v>
      </c>
      <c r="B16" s="529"/>
      <c r="C16" s="529"/>
      <c r="D16" s="529"/>
      <c r="E16" s="75">
        <f aca="true" t="shared" si="0" ref="E16:J16">SUM(E11:E15)</f>
        <v>4809826</v>
      </c>
      <c r="F16" s="75">
        <f t="shared" si="0"/>
        <v>4809826</v>
      </c>
      <c r="G16" s="75">
        <f t="shared" si="0"/>
        <v>211103</v>
      </c>
      <c r="H16" s="75">
        <f t="shared" si="0"/>
        <v>49493</v>
      </c>
      <c r="I16" s="75">
        <f t="shared" si="0"/>
        <v>4534950</v>
      </c>
      <c r="J16" s="75">
        <f t="shared" si="0"/>
        <v>0</v>
      </c>
    </row>
    <row r="18" spans="1:10" ht="17.25">
      <c r="A18" s="557" t="s">
        <v>322</v>
      </c>
      <c r="B18" s="557"/>
      <c r="C18" s="557"/>
      <c r="D18" s="557"/>
      <c r="E18" s="557"/>
      <c r="F18" s="557"/>
      <c r="G18" s="557"/>
      <c r="H18" s="557"/>
      <c r="I18" s="557"/>
      <c r="J18" s="557"/>
    </row>
    <row r="20" spans="5:8" ht="12.75">
      <c r="E20" s="232" t="s">
        <v>323</v>
      </c>
      <c r="F20" s="558" t="s">
        <v>324</v>
      </c>
      <c r="G20" s="558"/>
      <c r="H20" s="233" t="s">
        <v>325</v>
      </c>
    </row>
    <row r="21" spans="5:8" ht="12.75" customHeight="1">
      <c r="E21" s="234" t="s">
        <v>346</v>
      </c>
      <c r="F21" s="559" t="s">
        <v>15</v>
      </c>
      <c r="G21" s="559"/>
      <c r="H21" s="338">
        <f>H22</f>
        <v>1000</v>
      </c>
    </row>
    <row r="22" spans="5:8" ht="12.75">
      <c r="E22" s="235" t="s">
        <v>326</v>
      </c>
      <c r="F22" s="560" t="s">
        <v>103</v>
      </c>
      <c r="G22" s="560"/>
      <c r="H22" s="338">
        <f>H23</f>
        <v>1000</v>
      </c>
    </row>
    <row r="23" spans="5:8" ht="12.75">
      <c r="E23" s="273" t="s">
        <v>344</v>
      </c>
      <c r="F23" s="271" t="s">
        <v>345</v>
      </c>
      <c r="G23" s="272"/>
      <c r="H23" s="339">
        <v>1000</v>
      </c>
    </row>
    <row r="24" spans="5:8" ht="12.75">
      <c r="E24" s="234" t="s">
        <v>347</v>
      </c>
      <c r="F24" s="559" t="s">
        <v>349</v>
      </c>
      <c r="G24" s="559"/>
      <c r="H24" s="338">
        <f>H25</f>
        <v>40000</v>
      </c>
    </row>
    <row r="25" spans="5:8" ht="50.25" customHeight="1">
      <c r="E25" s="235" t="s">
        <v>348</v>
      </c>
      <c r="F25" s="561" t="s">
        <v>350</v>
      </c>
      <c r="G25" s="562"/>
      <c r="H25" s="338">
        <f>H26</f>
        <v>40000</v>
      </c>
    </row>
    <row r="26" spans="5:8" ht="12.75" customHeight="1">
      <c r="E26" s="273" t="s">
        <v>351</v>
      </c>
      <c r="F26" s="271" t="s">
        <v>352</v>
      </c>
      <c r="G26" s="272"/>
      <c r="H26" s="339">
        <v>40000</v>
      </c>
    </row>
    <row r="27" spans="5:8" ht="12.75">
      <c r="E27" s="563" t="s">
        <v>102</v>
      </c>
      <c r="F27" s="564"/>
      <c r="G27" s="565"/>
      <c r="H27" s="555">
        <f>H21+H25</f>
        <v>41000</v>
      </c>
    </row>
    <row r="28" spans="5:8" ht="12.75">
      <c r="E28" s="236" t="s">
        <v>327</v>
      </c>
      <c r="F28" s="237"/>
      <c r="G28" s="238"/>
      <c r="H28" s="556"/>
    </row>
  </sheetData>
  <mergeCells count="19">
    <mergeCell ref="A5:J5"/>
    <mergeCell ref="A7:A9"/>
    <mergeCell ref="B7:B9"/>
    <mergeCell ref="C7:C9"/>
    <mergeCell ref="D7:D9"/>
    <mergeCell ref="E7:E9"/>
    <mergeCell ref="F7:J7"/>
    <mergeCell ref="F8:F9"/>
    <mergeCell ref="G8:I8"/>
    <mergeCell ref="J8:J9"/>
    <mergeCell ref="H27:H28"/>
    <mergeCell ref="A16:D16"/>
    <mergeCell ref="A18:J18"/>
    <mergeCell ref="F20:G20"/>
    <mergeCell ref="F24:G24"/>
    <mergeCell ref="F21:G21"/>
    <mergeCell ref="F22:G22"/>
    <mergeCell ref="F25:G25"/>
    <mergeCell ref="E27:G27"/>
  </mergeCells>
  <printOptions/>
  <pageMargins left="0.75" right="0.6" top="0.23" bottom="0.29" header="0.21" footer="0.21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F10" sqref="F1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10.00390625" style="0" customWidth="1"/>
    <col min="4" max="4" width="4.7109375" style="0" customWidth="1"/>
    <col min="5" max="5" width="26.28125" style="0" customWidth="1"/>
    <col min="6" max="6" width="22.28125" style="0" customWidth="1"/>
    <col min="7" max="7" width="15.7109375" style="0" customWidth="1"/>
  </cols>
  <sheetData>
    <row r="1" spans="6:7" ht="12.75">
      <c r="F1" s="1"/>
      <c r="G1" s="1" t="s">
        <v>250</v>
      </c>
    </row>
    <row r="2" spans="6:7" ht="12.75">
      <c r="F2" s="1"/>
      <c r="G2" s="1" t="s">
        <v>445</v>
      </c>
    </row>
    <row r="3" spans="6:7" ht="12.75">
      <c r="F3" s="1"/>
      <c r="G3" s="1" t="s">
        <v>1</v>
      </c>
    </row>
    <row r="4" spans="6:7" ht="12.75">
      <c r="F4" s="1"/>
      <c r="G4" s="1" t="s">
        <v>446</v>
      </c>
    </row>
    <row r="5" ht="12.75">
      <c r="G5" s="1"/>
    </row>
    <row r="6" ht="12.75">
      <c r="G6" s="1"/>
    </row>
    <row r="7" ht="12.75">
      <c r="G7" s="1"/>
    </row>
    <row r="8" ht="12.75">
      <c r="G8" s="1"/>
    </row>
    <row r="9" ht="12.75">
      <c r="G9" s="1"/>
    </row>
    <row r="10" ht="12.75">
      <c r="G10" s="1"/>
    </row>
    <row r="11" ht="12.75">
      <c r="G11" s="1"/>
    </row>
    <row r="12" ht="12.75">
      <c r="G12" s="1"/>
    </row>
    <row r="14" spans="1:7" ht="19.5" customHeight="1">
      <c r="A14" s="552" t="s">
        <v>413</v>
      </c>
      <c r="B14" s="552"/>
      <c r="C14" s="552"/>
      <c r="D14" s="552"/>
      <c r="E14" s="552"/>
      <c r="F14" s="552"/>
      <c r="G14" s="552"/>
    </row>
    <row r="15" spans="5:7" ht="19.5" customHeight="1">
      <c r="E15" s="144"/>
      <c r="F15" s="144"/>
      <c r="G15" s="144"/>
    </row>
    <row r="16" spans="5:7" ht="19.5" customHeight="1">
      <c r="E16" s="22"/>
      <c r="F16" s="22"/>
      <c r="G16" s="182" t="s">
        <v>105</v>
      </c>
    </row>
    <row r="17" spans="1:7" ht="19.5" customHeight="1">
      <c r="A17" s="553" t="s">
        <v>106</v>
      </c>
      <c r="B17" s="553" t="s">
        <v>3</v>
      </c>
      <c r="C17" s="553" t="s">
        <v>235</v>
      </c>
      <c r="D17" s="553" t="s">
        <v>4</v>
      </c>
      <c r="E17" s="554" t="s">
        <v>251</v>
      </c>
      <c r="F17" s="554" t="s">
        <v>252</v>
      </c>
      <c r="G17" s="554" t="s">
        <v>238</v>
      </c>
    </row>
    <row r="18" spans="1:7" ht="19.5" customHeight="1">
      <c r="A18" s="553"/>
      <c r="B18" s="553"/>
      <c r="C18" s="553"/>
      <c r="D18" s="553"/>
      <c r="E18" s="554"/>
      <c r="F18" s="554"/>
      <c r="G18" s="554"/>
    </row>
    <row r="19" spans="1:7" ht="19.5" customHeight="1">
      <c r="A19" s="553"/>
      <c r="B19" s="553"/>
      <c r="C19" s="553"/>
      <c r="D19" s="553"/>
      <c r="E19" s="554"/>
      <c r="F19" s="554"/>
      <c r="G19" s="554"/>
    </row>
    <row r="20" spans="1:7" ht="7.5" customHeight="1">
      <c r="A20" s="183">
        <v>1</v>
      </c>
      <c r="B20" s="183">
        <v>2</v>
      </c>
      <c r="C20" s="183">
        <v>3</v>
      </c>
      <c r="D20" s="183">
        <v>4</v>
      </c>
      <c r="E20" s="183">
        <v>5</v>
      </c>
      <c r="F20" s="183">
        <v>6</v>
      </c>
      <c r="G20" s="183">
        <v>7</v>
      </c>
    </row>
    <row r="21" spans="1:7" ht="19.5" customHeight="1">
      <c r="A21" s="566" t="s">
        <v>436</v>
      </c>
      <c r="B21" s="567"/>
      <c r="C21" s="567"/>
      <c r="D21" s="567"/>
      <c r="E21" s="567"/>
      <c r="F21" s="567"/>
      <c r="G21" s="568"/>
    </row>
    <row r="22" spans="1:7" ht="30" customHeight="1">
      <c r="A22" s="184" t="s">
        <v>119</v>
      </c>
      <c r="B22" s="184">
        <v>700</v>
      </c>
      <c r="C22" s="184">
        <v>70001</v>
      </c>
      <c r="D22" s="184">
        <v>2650</v>
      </c>
      <c r="E22" s="184" t="s">
        <v>253</v>
      </c>
      <c r="F22" s="184" t="s">
        <v>254</v>
      </c>
      <c r="G22" s="186">
        <v>300000</v>
      </c>
    </row>
    <row r="23" spans="1:7" ht="30" customHeight="1">
      <c r="A23" s="569" t="s">
        <v>438</v>
      </c>
      <c r="B23" s="570"/>
      <c r="C23" s="570"/>
      <c r="D23" s="570"/>
      <c r="E23" s="570"/>
      <c r="F23" s="570"/>
      <c r="G23" s="571"/>
    </row>
    <row r="24" spans="1:7" ht="30" customHeight="1">
      <c r="A24" s="184" t="s">
        <v>119</v>
      </c>
      <c r="B24" s="184"/>
      <c r="C24" s="184"/>
      <c r="D24" s="184"/>
      <c r="E24" s="184"/>
      <c r="F24" s="184"/>
      <c r="G24" s="186">
        <v>0</v>
      </c>
    </row>
    <row r="25" spans="1:7" s="22" customFormat="1" ht="30" customHeight="1">
      <c r="A25" s="549" t="s">
        <v>90</v>
      </c>
      <c r="B25" s="550"/>
      <c r="C25" s="550"/>
      <c r="D25" s="550"/>
      <c r="E25" s="550"/>
      <c r="F25" s="551"/>
      <c r="G25" s="187">
        <v>300000</v>
      </c>
    </row>
    <row r="27" ht="12.75">
      <c r="A27" s="23"/>
    </row>
  </sheetData>
  <mergeCells count="11">
    <mergeCell ref="A14:G14"/>
    <mergeCell ref="A17:A19"/>
    <mergeCell ref="B17:B19"/>
    <mergeCell ref="C17:C19"/>
    <mergeCell ref="D17:D19"/>
    <mergeCell ref="E17:E19"/>
    <mergeCell ref="F17:F19"/>
    <mergeCell ref="G17:G19"/>
    <mergeCell ref="A21:G21"/>
    <mergeCell ref="A23:G23"/>
    <mergeCell ref="A25:F25"/>
  </mergeCells>
  <printOptions/>
  <pageMargins left="0.27" right="0.24" top="0.43" bottom="1" header="0.23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4" sqref="G4"/>
    </sheetView>
  </sheetViews>
  <sheetFormatPr defaultColWidth="9.140625" defaultRowHeight="12.75"/>
  <cols>
    <col min="1" max="1" width="4.00390625" style="22" customWidth="1"/>
    <col min="2" max="2" width="8.140625" style="22" customWidth="1"/>
    <col min="3" max="3" width="9.8515625" style="22" customWidth="1"/>
    <col min="4" max="4" width="5.7109375" style="22" customWidth="1"/>
    <col min="5" max="5" width="36.8515625" style="22" customWidth="1"/>
    <col min="6" max="6" width="43.140625" style="22" customWidth="1"/>
    <col min="7" max="7" width="22.421875" style="22" customWidth="1"/>
    <col min="8" max="16384" width="9.140625" style="22" customWidth="1"/>
  </cols>
  <sheetData>
    <row r="1" ht="12.75">
      <c r="G1" s="1" t="s">
        <v>255</v>
      </c>
    </row>
    <row r="2" ht="12.75">
      <c r="G2" s="1" t="s">
        <v>445</v>
      </c>
    </row>
    <row r="3" ht="12.75">
      <c r="G3" s="1" t="s">
        <v>1</v>
      </c>
    </row>
    <row r="4" ht="12.75">
      <c r="G4" s="1" t="s">
        <v>447</v>
      </c>
    </row>
    <row r="5" ht="12.75">
      <c r="G5" s="1"/>
    </row>
    <row r="6" ht="12.75">
      <c r="G6" s="1"/>
    </row>
    <row r="7" ht="12.75">
      <c r="G7" s="1"/>
    </row>
    <row r="9" spans="1:7" ht="19.5" customHeight="1">
      <c r="A9" s="471" t="s">
        <v>422</v>
      </c>
      <c r="B9" s="471"/>
      <c r="C9" s="471"/>
      <c r="D9" s="471"/>
      <c r="E9" s="471"/>
      <c r="F9" s="471"/>
      <c r="G9" s="471"/>
    </row>
    <row r="10" spans="1:7" ht="19.5" customHeight="1">
      <c r="A10" s="80"/>
      <c r="B10" s="80"/>
      <c r="C10" s="80"/>
      <c r="D10" s="80"/>
      <c r="E10" s="126"/>
      <c r="F10" s="126"/>
      <c r="G10" s="126"/>
    </row>
    <row r="11" spans="1:7" ht="19.5" customHeight="1">
      <c r="A11" s="80"/>
      <c r="B11" s="80"/>
      <c r="C11" s="80"/>
      <c r="D11" s="80"/>
      <c r="E11" s="80"/>
      <c r="F11" s="80"/>
      <c r="G11" s="189" t="s">
        <v>105</v>
      </c>
    </row>
    <row r="12" spans="1:7" ht="19.5" customHeight="1">
      <c r="A12" s="3" t="s">
        <v>106</v>
      </c>
      <c r="B12" s="3" t="s">
        <v>3</v>
      </c>
      <c r="C12" s="3" t="s">
        <v>235</v>
      </c>
      <c r="D12" s="3" t="s">
        <v>4</v>
      </c>
      <c r="E12" s="3" t="s">
        <v>256</v>
      </c>
      <c r="F12" s="3"/>
      <c r="G12" s="3" t="s">
        <v>257</v>
      </c>
    </row>
    <row r="13" spans="1:7" ht="7.5" customHeight="1">
      <c r="A13" s="129">
        <v>1</v>
      </c>
      <c r="B13" s="129">
        <v>2</v>
      </c>
      <c r="C13" s="129">
        <v>3</v>
      </c>
      <c r="D13" s="129">
        <v>4</v>
      </c>
      <c r="E13" s="129">
        <v>5</v>
      </c>
      <c r="F13" s="129">
        <v>6</v>
      </c>
      <c r="G13" s="129">
        <v>7</v>
      </c>
    </row>
    <row r="14" spans="1:7" ht="25.5" customHeight="1">
      <c r="A14" s="566" t="s">
        <v>436</v>
      </c>
      <c r="B14" s="567"/>
      <c r="C14" s="567"/>
      <c r="D14" s="567"/>
      <c r="E14" s="567"/>
      <c r="F14" s="567"/>
      <c r="G14" s="568"/>
    </row>
    <row r="15" spans="1:7" ht="30" customHeight="1">
      <c r="A15" s="439" t="s">
        <v>119</v>
      </c>
      <c r="B15" s="191">
        <v>921</v>
      </c>
      <c r="C15" s="191">
        <v>92109</v>
      </c>
      <c r="D15" s="191">
        <v>2480</v>
      </c>
      <c r="E15" s="191" t="s">
        <v>262</v>
      </c>
      <c r="F15" s="361" t="s">
        <v>263</v>
      </c>
      <c r="G15" s="341">
        <v>1380775</v>
      </c>
    </row>
    <row r="16" spans="1:7" ht="30" customHeight="1">
      <c r="A16" s="74" t="s">
        <v>122</v>
      </c>
      <c r="B16" s="140">
        <v>921</v>
      </c>
      <c r="C16" s="140">
        <v>92116</v>
      </c>
      <c r="D16" s="140">
        <v>2480</v>
      </c>
      <c r="E16" s="7" t="s">
        <v>262</v>
      </c>
      <c r="F16" s="140" t="s">
        <v>264</v>
      </c>
      <c r="G16" s="13">
        <v>323300</v>
      </c>
    </row>
    <row r="17" spans="1:7" ht="30" customHeight="1">
      <c r="A17" s="572" t="s">
        <v>437</v>
      </c>
      <c r="B17" s="573"/>
      <c r="C17" s="573"/>
      <c r="D17" s="573"/>
      <c r="E17" s="573"/>
      <c r="F17" s="574"/>
      <c r="G17" s="13">
        <f>SUM(G15:G16)</f>
        <v>1704075</v>
      </c>
    </row>
    <row r="18" spans="1:8" ht="30" customHeight="1">
      <c r="A18" s="575" t="s">
        <v>438</v>
      </c>
      <c r="B18" s="576"/>
      <c r="C18" s="576"/>
      <c r="D18" s="576"/>
      <c r="E18" s="576"/>
      <c r="F18" s="576"/>
      <c r="G18" s="577"/>
      <c r="H18" s="440"/>
    </row>
    <row r="19" spans="1:7" ht="30" customHeight="1">
      <c r="A19" s="82" t="s">
        <v>119</v>
      </c>
      <c r="B19" s="82">
        <v>801</v>
      </c>
      <c r="C19" s="82">
        <v>80101</v>
      </c>
      <c r="D19" s="190">
        <v>2540</v>
      </c>
      <c r="E19" s="82" t="s">
        <v>258</v>
      </c>
      <c r="F19" s="82" t="s">
        <v>259</v>
      </c>
      <c r="G19" s="72">
        <v>117447</v>
      </c>
    </row>
    <row r="20" spans="1:7" ht="30" customHeight="1">
      <c r="A20" s="74" t="s">
        <v>122</v>
      </c>
      <c r="B20" s="74">
        <v>801</v>
      </c>
      <c r="C20" s="74">
        <v>80104</v>
      </c>
      <c r="D20" s="74">
        <v>2540</v>
      </c>
      <c r="E20" s="74" t="s">
        <v>260</v>
      </c>
      <c r="F20" s="74" t="s">
        <v>259</v>
      </c>
      <c r="G20" s="16">
        <v>663562</v>
      </c>
    </row>
    <row r="21" spans="1:7" ht="30" customHeight="1">
      <c r="A21" s="7" t="s">
        <v>123</v>
      </c>
      <c r="B21" s="7">
        <v>801</v>
      </c>
      <c r="C21" s="7">
        <v>80104</v>
      </c>
      <c r="D21" s="7">
        <v>2540</v>
      </c>
      <c r="E21" s="7" t="s">
        <v>261</v>
      </c>
      <c r="F21" s="7" t="s">
        <v>259</v>
      </c>
      <c r="G21" s="8">
        <v>61471</v>
      </c>
    </row>
    <row r="22" spans="1:7" ht="30" customHeight="1">
      <c r="A22" s="572" t="s">
        <v>437</v>
      </c>
      <c r="B22" s="573"/>
      <c r="C22" s="573"/>
      <c r="D22" s="573"/>
      <c r="E22" s="573"/>
      <c r="F22" s="574"/>
      <c r="G22" s="441">
        <f>SUM(G19:G21)</f>
        <v>842480</v>
      </c>
    </row>
    <row r="23" spans="1:7" ht="30" customHeight="1">
      <c r="A23" s="536" t="s">
        <v>90</v>
      </c>
      <c r="B23" s="536"/>
      <c r="C23" s="536"/>
      <c r="D23" s="536"/>
      <c r="E23" s="536"/>
      <c r="F23" s="76" t="s">
        <v>128</v>
      </c>
      <c r="G23" s="75">
        <f>G22+G17</f>
        <v>2546555</v>
      </c>
    </row>
    <row r="24" spans="1:7" ht="12.75">
      <c r="A24" s="80"/>
      <c r="B24" s="80"/>
      <c r="C24" s="80"/>
      <c r="D24" s="80"/>
      <c r="E24" s="80"/>
      <c r="F24" s="80"/>
      <c r="G24" s="80"/>
    </row>
    <row r="25" spans="1:7" ht="12.75">
      <c r="A25" s="133"/>
      <c r="B25" s="80"/>
      <c r="C25" s="80"/>
      <c r="D25" s="80"/>
      <c r="E25" s="80"/>
      <c r="F25" s="80"/>
      <c r="G25" s="80"/>
    </row>
    <row r="26" ht="12.75">
      <c r="A26" s="23"/>
    </row>
    <row r="28" ht="12.75">
      <c r="A28" s="23"/>
    </row>
  </sheetData>
  <mergeCells count="6">
    <mergeCell ref="A22:F22"/>
    <mergeCell ref="A23:E23"/>
    <mergeCell ref="A9:G9"/>
    <mergeCell ref="A14:G14"/>
    <mergeCell ref="A17:F17"/>
    <mergeCell ref="A18:G1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E3" sqref="E3"/>
    </sheetView>
  </sheetViews>
  <sheetFormatPr defaultColWidth="9.140625" defaultRowHeight="12.75"/>
  <cols>
    <col min="1" max="1" width="5.28125" style="0" customWidth="1"/>
    <col min="3" max="3" width="11.00390625" style="0" customWidth="1"/>
    <col min="4" max="4" width="5.00390625" style="0" customWidth="1"/>
    <col min="5" max="5" width="43.8515625" style="0" customWidth="1"/>
    <col min="6" max="6" width="19.57421875" style="0" customWidth="1"/>
  </cols>
  <sheetData>
    <row r="1" ht="12.75">
      <c r="F1" s="1" t="s">
        <v>265</v>
      </c>
    </row>
    <row r="2" ht="12.75">
      <c r="F2" s="1" t="s">
        <v>445</v>
      </c>
    </row>
    <row r="3" ht="12.75">
      <c r="F3" s="1" t="s">
        <v>1</v>
      </c>
    </row>
    <row r="4" ht="12.75">
      <c r="F4" s="1" t="s">
        <v>448</v>
      </c>
    </row>
    <row r="5" ht="12.75">
      <c r="F5" s="1"/>
    </row>
    <row r="6" spans="1:6" ht="48.75" customHeight="1">
      <c r="A6" s="581" t="s">
        <v>421</v>
      </c>
      <c r="B6" s="581"/>
      <c r="C6" s="581"/>
      <c r="D6" s="581"/>
      <c r="E6" s="581"/>
      <c r="F6" s="581"/>
    </row>
    <row r="7" spans="5:6" ht="19.5" customHeight="1">
      <c r="E7" s="144"/>
      <c r="F7" s="144"/>
    </row>
    <row r="8" spans="5:6" ht="19.5" customHeight="1">
      <c r="E8" s="22"/>
      <c r="F8" s="67" t="s">
        <v>105</v>
      </c>
    </row>
    <row r="9" spans="1:6" ht="19.5" customHeight="1">
      <c r="A9" s="145" t="s">
        <v>106</v>
      </c>
      <c r="B9" s="145" t="s">
        <v>3</v>
      </c>
      <c r="C9" s="145" t="s">
        <v>235</v>
      </c>
      <c r="D9" s="145" t="s">
        <v>4</v>
      </c>
      <c r="E9" s="145" t="s">
        <v>266</v>
      </c>
      <c r="F9" s="145" t="s">
        <v>257</v>
      </c>
    </row>
    <row r="10" spans="1:6" s="192" customFormat="1" ht="7.5" customHeight="1">
      <c r="A10" s="183">
        <v>1</v>
      </c>
      <c r="B10" s="183">
        <v>2</v>
      </c>
      <c r="C10" s="183">
        <v>3</v>
      </c>
      <c r="D10" s="183">
        <v>4</v>
      </c>
      <c r="E10" s="183">
        <v>5</v>
      </c>
      <c r="F10" s="183">
        <v>6</v>
      </c>
    </row>
    <row r="11" spans="1:7" s="192" customFormat="1" ht="25.5" customHeight="1">
      <c r="A11" s="566" t="s">
        <v>436</v>
      </c>
      <c r="B11" s="567"/>
      <c r="C11" s="567"/>
      <c r="D11" s="567"/>
      <c r="E11" s="567"/>
      <c r="F11" s="567"/>
      <c r="G11" s="421"/>
    </row>
    <row r="12" spans="1:6" ht="27" customHeight="1">
      <c r="A12" s="193" t="s">
        <v>119</v>
      </c>
      <c r="B12" s="193">
        <v>754</v>
      </c>
      <c r="C12" s="193">
        <v>75404</v>
      </c>
      <c r="D12" s="184">
        <v>3000</v>
      </c>
      <c r="E12" s="184" t="s">
        <v>267</v>
      </c>
      <c r="F12" s="186">
        <v>32500</v>
      </c>
    </row>
    <row r="13" spans="1:6" ht="40.5" customHeight="1">
      <c r="A13" s="195" t="s">
        <v>122</v>
      </c>
      <c r="B13" s="195">
        <v>801</v>
      </c>
      <c r="C13" s="195">
        <v>80104</v>
      </c>
      <c r="D13" s="196">
        <v>2310</v>
      </c>
      <c r="E13" s="196" t="s">
        <v>353</v>
      </c>
      <c r="F13" s="197">
        <v>34588</v>
      </c>
    </row>
    <row r="14" spans="1:6" ht="40.5" customHeight="1">
      <c r="A14" s="422" t="s">
        <v>123</v>
      </c>
      <c r="B14" s="423">
        <v>900</v>
      </c>
      <c r="C14" s="423">
        <v>90095</v>
      </c>
      <c r="D14" s="424">
        <v>2900</v>
      </c>
      <c r="E14" s="424" t="s">
        <v>268</v>
      </c>
      <c r="F14" s="425">
        <v>10000</v>
      </c>
    </row>
    <row r="15" spans="1:6" ht="40.5" customHeight="1">
      <c r="A15" s="578" t="s">
        <v>437</v>
      </c>
      <c r="B15" s="579"/>
      <c r="C15" s="579"/>
      <c r="D15" s="579"/>
      <c r="E15" s="580"/>
      <c r="F15" s="426">
        <f>SUM(F12:F14)</f>
        <v>77088</v>
      </c>
    </row>
    <row r="16" spans="1:6" ht="25.5" customHeight="1">
      <c r="A16" s="582" t="s">
        <v>438</v>
      </c>
      <c r="B16" s="583"/>
      <c r="C16" s="583"/>
      <c r="D16" s="583"/>
      <c r="E16" s="583"/>
      <c r="F16" s="584"/>
    </row>
    <row r="17" spans="1:6" ht="40.5" customHeight="1">
      <c r="A17" s="194" t="s">
        <v>119</v>
      </c>
      <c r="B17" s="195">
        <v>801</v>
      </c>
      <c r="C17" s="195">
        <v>80195</v>
      </c>
      <c r="D17" s="196">
        <v>2820</v>
      </c>
      <c r="E17" s="196" t="s">
        <v>357</v>
      </c>
      <c r="F17" s="197">
        <v>5400</v>
      </c>
    </row>
    <row r="18" spans="1:6" ht="30" customHeight="1">
      <c r="A18" s="195" t="s">
        <v>122</v>
      </c>
      <c r="B18" s="194">
        <v>852</v>
      </c>
      <c r="C18" s="194">
        <v>85203</v>
      </c>
      <c r="D18" s="196">
        <v>2830</v>
      </c>
      <c r="E18" s="196" t="s">
        <v>354</v>
      </c>
      <c r="F18" s="197">
        <v>51500</v>
      </c>
    </row>
    <row r="19" spans="1:6" ht="30" customHeight="1">
      <c r="A19" s="194" t="s">
        <v>123</v>
      </c>
      <c r="B19" s="194">
        <v>852</v>
      </c>
      <c r="C19" s="194">
        <v>85295</v>
      </c>
      <c r="D19" s="196">
        <v>2820</v>
      </c>
      <c r="E19" s="196" t="s">
        <v>429</v>
      </c>
      <c r="F19" s="197">
        <v>8000</v>
      </c>
    </row>
    <row r="20" spans="1:6" ht="30" customHeight="1">
      <c r="A20" s="195" t="s">
        <v>124</v>
      </c>
      <c r="B20" s="194">
        <v>921</v>
      </c>
      <c r="C20" s="194">
        <v>92105</v>
      </c>
      <c r="D20" s="196">
        <v>2820</v>
      </c>
      <c r="E20" s="196" t="s">
        <v>269</v>
      </c>
      <c r="F20" s="197">
        <v>30000</v>
      </c>
    </row>
    <row r="21" spans="1:6" ht="30" customHeight="1">
      <c r="A21" s="194" t="s">
        <v>125</v>
      </c>
      <c r="B21" s="195">
        <v>921</v>
      </c>
      <c r="C21" s="195">
        <v>92105</v>
      </c>
      <c r="D21" s="198">
        <v>2820</v>
      </c>
      <c r="E21" s="198" t="s">
        <v>270</v>
      </c>
      <c r="F21" s="199">
        <v>30000</v>
      </c>
    </row>
    <row r="22" spans="1:6" ht="30" customHeight="1">
      <c r="A22" s="195" t="s">
        <v>126</v>
      </c>
      <c r="B22" s="195">
        <v>921</v>
      </c>
      <c r="C22" s="195">
        <v>92120</v>
      </c>
      <c r="D22" s="198">
        <v>2720</v>
      </c>
      <c r="E22" s="198" t="s">
        <v>271</v>
      </c>
      <c r="F22" s="199">
        <v>100000</v>
      </c>
    </row>
    <row r="23" spans="1:6" ht="30" customHeight="1">
      <c r="A23" s="194" t="s">
        <v>127</v>
      </c>
      <c r="B23" s="200">
        <v>926</v>
      </c>
      <c r="C23" s="200">
        <v>92605</v>
      </c>
      <c r="D23" s="200">
        <v>2820</v>
      </c>
      <c r="E23" s="201" t="s">
        <v>272</v>
      </c>
      <c r="F23" s="202">
        <v>424000</v>
      </c>
    </row>
    <row r="24" spans="1:6" ht="30" customHeight="1">
      <c r="A24" s="578" t="s">
        <v>437</v>
      </c>
      <c r="B24" s="579"/>
      <c r="C24" s="579"/>
      <c r="D24" s="579"/>
      <c r="E24" s="580"/>
      <c r="F24" s="202">
        <f>SUM(F17:F23)</f>
        <v>648900</v>
      </c>
    </row>
    <row r="25" spans="1:6" ht="30" customHeight="1">
      <c r="A25" s="589" t="s">
        <v>90</v>
      </c>
      <c r="B25" s="589"/>
      <c r="C25" s="589"/>
      <c r="D25" s="589"/>
      <c r="E25" s="589"/>
      <c r="F25" s="203">
        <f>F15+F24</f>
        <v>725988</v>
      </c>
    </row>
    <row r="27" ht="12.75">
      <c r="A27" s="23"/>
    </row>
    <row r="29" spans="3:4" ht="14.25" customHeight="1">
      <c r="C29" s="427"/>
      <c r="D29" s="427" t="s">
        <v>439</v>
      </c>
    </row>
    <row r="31" spans="1:6" ht="38.25" customHeight="1">
      <c r="A31" s="590" t="s">
        <v>440</v>
      </c>
      <c r="B31" s="590"/>
      <c r="C31" s="590"/>
      <c r="D31" s="590"/>
      <c r="E31" s="428" t="s">
        <v>441</v>
      </c>
      <c r="F31" s="428" t="s">
        <v>440</v>
      </c>
    </row>
    <row r="32" spans="1:6" ht="12.75" customHeight="1">
      <c r="A32" s="591" t="s">
        <v>119</v>
      </c>
      <c r="B32" s="591"/>
      <c r="C32" s="591"/>
      <c r="D32" s="591"/>
      <c r="E32" s="429" t="s">
        <v>122</v>
      </c>
      <c r="F32" s="429" t="s">
        <v>123</v>
      </c>
    </row>
    <row r="33" spans="1:8" ht="12.75">
      <c r="A33" s="592">
        <v>300000</v>
      </c>
      <c r="B33" s="592"/>
      <c r="C33" s="592"/>
      <c r="D33" s="592"/>
      <c r="E33" s="430">
        <v>0</v>
      </c>
      <c r="F33" s="431" t="s">
        <v>442</v>
      </c>
      <c r="G33" s="432"/>
      <c r="H33" s="432"/>
    </row>
    <row r="34" spans="1:8" ht="12.75">
      <c r="A34" s="585">
        <f>'15'!G17</f>
        <v>1704075</v>
      </c>
      <c r="B34" s="585"/>
      <c r="C34" s="585"/>
      <c r="D34" s="585"/>
      <c r="E34" s="433">
        <f>'15'!G22</f>
        <v>842480</v>
      </c>
      <c r="F34" s="434" t="s">
        <v>443</v>
      </c>
      <c r="G34" s="432"/>
      <c r="H34" s="432"/>
    </row>
    <row r="35" spans="1:8" ht="12.75">
      <c r="A35" s="586">
        <v>77088</v>
      </c>
      <c r="B35" s="586"/>
      <c r="C35" s="586"/>
      <c r="D35" s="586"/>
      <c r="E35" s="435">
        <v>648900</v>
      </c>
      <c r="F35" s="436" t="s">
        <v>444</v>
      </c>
      <c r="G35" s="432"/>
      <c r="H35" s="432"/>
    </row>
    <row r="36" spans="1:6" ht="16.5" customHeight="1">
      <c r="A36" s="587">
        <f>SUM(A33:D35)</f>
        <v>2081163</v>
      </c>
      <c r="B36" s="588"/>
      <c r="C36" s="588"/>
      <c r="D36" s="588"/>
      <c r="E36" s="437">
        <f>SUM(E33:H35)</f>
        <v>1491380</v>
      </c>
      <c r="F36" s="438" t="s">
        <v>437</v>
      </c>
    </row>
  </sheetData>
  <mergeCells count="12">
    <mergeCell ref="A34:D34"/>
    <mergeCell ref="A35:D35"/>
    <mergeCell ref="A36:D36"/>
    <mergeCell ref="A25:E25"/>
    <mergeCell ref="A31:D31"/>
    <mergeCell ref="A32:D32"/>
    <mergeCell ref="A33:D33"/>
    <mergeCell ref="A24:E24"/>
    <mergeCell ref="A6:F6"/>
    <mergeCell ref="A11:F11"/>
    <mergeCell ref="A15:E15"/>
    <mergeCell ref="A16:F16"/>
  </mergeCells>
  <printOptions/>
  <pageMargins left="0.53" right="0.29" top="0.35" bottom="1" header="0.26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workbookViewId="0" topLeftCell="C1">
      <selection activeCell="J5" sqref="J5"/>
    </sheetView>
  </sheetViews>
  <sheetFormatPr defaultColWidth="9.140625" defaultRowHeight="12.75"/>
  <cols>
    <col min="1" max="1" width="6.28125" style="0" customWidth="1"/>
    <col min="2" max="2" width="55.140625" style="0" customWidth="1"/>
    <col min="3" max="3" width="11.00390625" style="0" customWidth="1"/>
    <col min="4" max="9" width="10.140625" style="0" customWidth="1"/>
    <col min="10" max="10" width="9.8515625" style="0" customWidth="1"/>
    <col min="12" max="12" width="9.8515625" style="0" customWidth="1"/>
    <col min="13" max="13" width="10.28125" style="0" customWidth="1"/>
  </cols>
  <sheetData>
    <row r="1" spans="8:12" ht="12.75">
      <c r="H1" s="1"/>
      <c r="L1" s="1" t="s">
        <v>273</v>
      </c>
    </row>
    <row r="2" spans="8:12" ht="12.75">
      <c r="H2" s="1"/>
      <c r="L2" s="1" t="s">
        <v>445</v>
      </c>
    </row>
    <row r="3" spans="8:12" ht="12.75">
      <c r="H3" s="1"/>
      <c r="L3" s="1" t="s">
        <v>1</v>
      </c>
    </row>
    <row r="4" spans="8:12" ht="12.75">
      <c r="H4" s="1"/>
      <c r="L4" s="1" t="s">
        <v>448</v>
      </c>
    </row>
    <row r="5" spans="1:9" ht="18">
      <c r="A5" s="537" t="s">
        <v>423</v>
      </c>
      <c r="B5" s="537"/>
      <c r="C5" s="537"/>
      <c r="D5" s="537"/>
      <c r="E5" s="537"/>
      <c r="F5" s="537"/>
      <c r="G5" s="537"/>
      <c r="H5" s="537"/>
      <c r="I5" s="537"/>
    </row>
    <row r="6" spans="9:14" ht="12.75">
      <c r="I6" s="204"/>
      <c r="N6" s="204" t="s">
        <v>105</v>
      </c>
    </row>
    <row r="7" spans="1:14" s="205" customFormat="1" ht="26.25" customHeight="1">
      <c r="A7" s="472" t="s">
        <v>106</v>
      </c>
      <c r="B7" s="472" t="s">
        <v>62</v>
      </c>
      <c r="C7" s="483" t="s">
        <v>428</v>
      </c>
      <c r="D7" s="593" t="s">
        <v>274</v>
      </c>
      <c r="E7" s="594"/>
      <c r="F7" s="594"/>
      <c r="G7" s="594"/>
      <c r="H7" s="594"/>
      <c r="I7" s="594"/>
      <c r="J7" s="594"/>
      <c r="K7" s="594"/>
      <c r="L7" s="594"/>
      <c r="M7" s="594"/>
      <c r="N7" s="595"/>
    </row>
    <row r="8" spans="1:14" s="205" customFormat="1" ht="18" customHeight="1">
      <c r="A8" s="472"/>
      <c r="B8" s="472"/>
      <c r="C8" s="472"/>
      <c r="D8" s="255">
        <v>2010</v>
      </c>
      <c r="E8" s="255">
        <v>2011</v>
      </c>
      <c r="F8" s="255">
        <v>2012</v>
      </c>
      <c r="G8" s="255">
        <v>2013</v>
      </c>
      <c r="H8" s="255">
        <v>2014</v>
      </c>
      <c r="I8" s="255">
        <v>2015</v>
      </c>
      <c r="J8" s="255">
        <v>2016</v>
      </c>
      <c r="K8" s="255">
        <v>2017</v>
      </c>
      <c r="L8" s="255">
        <v>2018</v>
      </c>
      <c r="M8" s="255">
        <v>2019</v>
      </c>
      <c r="N8" s="255">
        <v>2020</v>
      </c>
    </row>
    <row r="9" spans="1:9" s="207" customFormat="1" ht="12">
      <c r="A9" s="206">
        <v>1</v>
      </c>
      <c r="B9" s="206">
        <v>2</v>
      </c>
      <c r="C9" s="206">
        <v>3</v>
      </c>
      <c r="D9" s="206">
        <v>4</v>
      </c>
      <c r="E9" s="206">
        <v>5</v>
      </c>
      <c r="F9" s="206">
        <v>6</v>
      </c>
      <c r="G9" s="206">
        <v>7</v>
      </c>
      <c r="H9" s="206">
        <v>8</v>
      </c>
      <c r="I9" s="206">
        <v>9</v>
      </c>
    </row>
    <row r="10" spans="1:14" s="205" customFormat="1" ht="22.5" customHeight="1">
      <c r="A10" s="208" t="s">
        <v>119</v>
      </c>
      <c r="B10" s="209" t="s">
        <v>430</v>
      </c>
      <c r="C10" s="210">
        <f>C11+C15</f>
        <v>23448800</v>
      </c>
      <c r="D10" s="210">
        <f aca="true" t="shared" si="0" ref="D10:N10">D11+D15+D20</f>
        <v>29000000</v>
      </c>
      <c r="E10" s="210">
        <f t="shared" si="0"/>
        <v>26500000</v>
      </c>
      <c r="F10" s="210">
        <f t="shared" si="0"/>
        <v>24000000</v>
      </c>
      <c r="G10" s="210">
        <f t="shared" si="0"/>
        <v>21000000</v>
      </c>
      <c r="H10" s="210">
        <f t="shared" si="0"/>
        <v>18000000</v>
      </c>
      <c r="I10" s="210">
        <f t="shared" si="0"/>
        <v>15000000</v>
      </c>
      <c r="J10" s="210">
        <f t="shared" si="0"/>
        <v>12000000</v>
      </c>
      <c r="K10" s="210">
        <f t="shared" si="0"/>
        <v>9000000</v>
      </c>
      <c r="L10" s="210">
        <f t="shared" si="0"/>
        <v>5500000</v>
      </c>
      <c r="M10" s="210">
        <f t="shared" si="0"/>
        <v>2000000</v>
      </c>
      <c r="N10" s="210">
        <f t="shared" si="0"/>
        <v>0</v>
      </c>
    </row>
    <row r="11" spans="1:14" s="214" customFormat="1" ht="15" customHeight="1">
      <c r="A11" s="211" t="s">
        <v>158</v>
      </c>
      <c r="B11" s="212" t="s">
        <v>275</v>
      </c>
      <c r="C11" s="213">
        <f>SUM(C13:C14)</f>
        <v>8698800</v>
      </c>
      <c r="D11" s="213">
        <f aca="true" t="shared" si="1" ref="D11:I11">SUM(D12:D14)</f>
        <v>21000000</v>
      </c>
      <c r="E11" s="213">
        <f t="shared" si="1"/>
        <v>26500000</v>
      </c>
      <c r="F11" s="213">
        <f t="shared" si="1"/>
        <v>24000000</v>
      </c>
      <c r="G11" s="213">
        <f t="shared" si="1"/>
        <v>21000000</v>
      </c>
      <c r="H11" s="213">
        <f t="shared" si="1"/>
        <v>18000000</v>
      </c>
      <c r="I11" s="213">
        <f t="shared" si="1"/>
        <v>15000000</v>
      </c>
      <c r="J11" s="213">
        <f>SUM(J12:J14)</f>
        <v>12000000</v>
      </c>
      <c r="K11" s="213">
        <f>SUM(K12:K14)</f>
        <v>9000000</v>
      </c>
      <c r="L11" s="213">
        <f>SUM(L12:L14)</f>
        <v>5500000</v>
      </c>
      <c r="M11" s="213">
        <f>SUM(M12:M14)</f>
        <v>2000000</v>
      </c>
      <c r="N11" s="213">
        <f>SUM(N12:N14)</f>
        <v>0</v>
      </c>
    </row>
    <row r="12" spans="1:14" s="214" customFormat="1" ht="15" customHeight="1">
      <c r="A12" s="215" t="s">
        <v>276</v>
      </c>
      <c r="B12" s="216" t="s">
        <v>277</v>
      </c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</row>
    <row r="13" spans="1:14" s="214" customFormat="1" ht="15" customHeight="1">
      <c r="A13" s="215" t="s">
        <v>278</v>
      </c>
      <c r="B13" s="216" t="s">
        <v>279</v>
      </c>
      <c r="C13" s="217">
        <v>198800</v>
      </c>
      <c r="D13" s="217">
        <f>C13-D25</f>
        <v>0</v>
      </c>
      <c r="E13" s="217"/>
      <c r="F13" s="217"/>
      <c r="G13" s="217"/>
      <c r="H13" s="217"/>
      <c r="I13" s="217"/>
      <c r="J13" s="217"/>
      <c r="K13" s="217"/>
      <c r="L13" s="217"/>
      <c r="M13" s="217"/>
      <c r="N13" s="217"/>
    </row>
    <row r="14" spans="1:14" s="214" customFormat="1" ht="15" customHeight="1">
      <c r="A14" s="215" t="s">
        <v>280</v>
      </c>
      <c r="B14" s="216" t="s">
        <v>281</v>
      </c>
      <c r="C14" s="217">
        <v>8500000</v>
      </c>
      <c r="D14" s="217">
        <f>C14+C19-C26+C21</f>
        <v>21000000</v>
      </c>
      <c r="E14" s="217">
        <f>D14+D15+D20-E28</f>
        <v>26500000</v>
      </c>
      <c r="F14" s="217">
        <f>E14-F28</f>
        <v>24000000</v>
      </c>
      <c r="G14" s="217">
        <f>F14-G26-G28</f>
        <v>21000000</v>
      </c>
      <c r="H14" s="217">
        <f aca="true" t="shared" si="2" ref="H14:N14">G14-H26</f>
        <v>18000000</v>
      </c>
      <c r="I14" s="217">
        <f t="shared" si="2"/>
        <v>15000000</v>
      </c>
      <c r="J14" s="217">
        <f t="shared" si="2"/>
        <v>12000000</v>
      </c>
      <c r="K14" s="217">
        <f t="shared" si="2"/>
        <v>9000000</v>
      </c>
      <c r="L14" s="217">
        <f>K14-L24</f>
        <v>5500000</v>
      </c>
      <c r="M14" s="217">
        <f>L14-M24</f>
        <v>2000000</v>
      </c>
      <c r="N14" s="217">
        <f t="shared" si="2"/>
        <v>0</v>
      </c>
    </row>
    <row r="15" spans="1:14" s="214" customFormat="1" ht="15" customHeight="1">
      <c r="A15" s="211" t="s">
        <v>161</v>
      </c>
      <c r="B15" s="212" t="s">
        <v>282</v>
      </c>
      <c r="C15" s="213">
        <f>C16+C18+C19</f>
        <v>14750000</v>
      </c>
      <c r="D15" s="213">
        <f>D16+D18+D19</f>
        <v>2534605</v>
      </c>
      <c r="E15" s="213"/>
      <c r="F15" s="213"/>
      <c r="G15" s="213"/>
      <c r="H15" s="213"/>
      <c r="I15" s="217"/>
      <c r="J15" s="217"/>
      <c r="K15" s="217"/>
      <c r="L15" s="217"/>
      <c r="M15" s="217"/>
      <c r="N15" s="217"/>
    </row>
    <row r="16" spans="1:14" s="214" customFormat="1" ht="15" customHeight="1">
      <c r="A16" s="215" t="s">
        <v>283</v>
      </c>
      <c r="B16" s="216" t="s">
        <v>284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</row>
    <row r="17" spans="1:14" s="214" customFormat="1" ht="15" customHeight="1">
      <c r="A17" s="215" t="s">
        <v>285</v>
      </c>
      <c r="B17" s="216" t="s">
        <v>286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</row>
    <row r="18" spans="1:14" s="214" customFormat="1" ht="15" customHeight="1">
      <c r="A18" s="215"/>
      <c r="B18" s="218" t="s">
        <v>287</v>
      </c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</row>
    <row r="19" spans="1:14" s="214" customFormat="1" ht="15" customHeight="1">
      <c r="A19" s="215" t="s">
        <v>288</v>
      </c>
      <c r="B19" s="219" t="s">
        <v>116</v>
      </c>
      <c r="C19" s="217">
        <v>14750000</v>
      </c>
      <c r="D19" s="217">
        <v>2534605</v>
      </c>
      <c r="E19" s="217"/>
      <c r="F19" s="217"/>
      <c r="G19" s="217"/>
      <c r="H19" s="217"/>
      <c r="I19" s="217"/>
      <c r="J19" s="217"/>
      <c r="K19" s="217"/>
      <c r="L19" s="217"/>
      <c r="M19" s="217"/>
      <c r="N19" s="217"/>
    </row>
    <row r="20" spans="1:14" s="214" customFormat="1" ht="15" customHeight="1">
      <c r="A20" s="211" t="s">
        <v>289</v>
      </c>
      <c r="B20" s="212" t="s">
        <v>290</v>
      </c>
      <c r="C20" s="220">
        <f>SUM(C21:C22)</f>
        <v>250000</v>
      </c>
      <c r="D20" s="220">
        <f>SUM(D21:D22)</f>
        <v>5465395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</row>
    <row r="21" spans="1:14" s="214" customFormat="1" ht="15" customHeight="1">
      <c r="A21" s="215" t="s">
        <v>291</v>
      </c>
      <c r="B21" s="221" t="s">
        <v>292</v>
      </c>
      <c r="C21" s="222">
        <v>250000</v>
      </c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</row>
    <row r="22" spans="1:14" s="214" customFormat="1" ht="15" customHeight="1">
      <c r="A22" s="215" t="s">
        <v>293</v>
      </c>
      <c r="B22" s="221" t="s">
        <v>294</v>
      </c>
      <c r="C22" s="222"/>
      <c r="D22" s="222">
        <v>5465395</v>
      </c>
      <c r="E22" s="222"/>
      <c r="F22" s="222"/>
      <c r="G22" s="222"/>
      <c r="H22" s="222"/>
      <c r="I22" s="222"/>
      <c r="J22" s="222"/>
      <c r="K22" s="222"/>
      <c r="L22" s="222"/>
      <c r="M22" s="222"/>
      <c r="N22" s="222"/>
    </row>
    <row r="23" spans="1:14" s="205" customFormat="1" ht="22.5" customHeight="1">
      <c r="A23" s="208">
        <v>2</v>
      </c>
      <c r="B23" s="209" t="s">
        <v>295</v>
      </c>
      <c r="C23" s="210">
        <f>C24+C29</f>
        <v>3587009</v>
      </c>
      <c r="D23" s="210">
        <f aca="true" t="shared" si="3" ref="D23:N23">D24+D28+D29</f>
        <v>4155265</v>
      </c>
      <c r="E23" s="210">
        <f t="shared" si="3"/>
        <v>4230100</v>
      </c>
      <c r="F23" s="210">
        <f t="shared" si="3"/>
        <v>4123350</v>
      </c>
      <c r="G23" s="210">
        <f t="shared" si="3"/>
        <v>4513600</v>
      </c>
      <c r="H23" s="210">
        <f t="shared" si="3"/>
        <v>4341900</v>
      </c>
      <c r="I23" s="210">
        <f t="shared" si="3"/>
        <v>4150200</v>
      </c>
      <c r="J23" s="210">
        <f t="shared" si="3"/>
        <v>3958500</v>
      </c>
      <c r="K23" s="210">
        <f t="shared" si="3"/>
        <v>3766800</v>
      </c>
      <c r="L23" s="210">
        <f t="shared" si="3"/>
        <v>4075100</v>
      </c>
      <c r="M23" s="210">
        <f t="shared" si="3"/>
        <v>3851450</v>
      </c>
      <c r="N23" s="210">
        <f t="shared" si="3"/>
        <v>2127800</v>
      </c>
    </row>
    <row r="24" spans="1:14" s="205" customFormat="1" ht="15" customHeight="1">
      <c r="A24" s="208" t="s">
        <v>296</v>
      </c>
      <c r="B24" s="209" t="s">
        <v>297</v>
      </c>
      <c r="C24" s="406">
        <f aca="true" t="shared" si="4" ref="C24:N24">SUM(C25:C27)</f>
        <v>2700400</v>
      </c>
      <c r="D24" s="406">
        <f t="shared" si="4"/>
        <v>2448800</v>
      </c>
      <c r="E24" s="406">
        <f t="shared" si="4"/>
        <v>0</v>
      </c>
      <c r="F24" s="406">
        <f t="shared" si="4"/>
        <v>0</v>
      </c>
      <c r="G24" s="406">
        <f t="shared" si="4"/>
        <v>2534605</v>
      </c>
      <c r="H24" s="406">
        <f t="shared" si="4"/>
        <v>3000000</v>
      </c>
      <c r="I24" s="406">
        <f t="shared" si="4"/>
        <v>3000000</v>
      </c>
      <c r="J24" s="406">
        <f t="shared" si="4"/>
        <v>3000000</v>
      </c>
      <c r="K24" s="406">
        <f t="shared" si="4"/>
        <v>3000000</v>
      </c>
      <c r="L24" s="406">
        <f t="shared" si="4"/>
        <v>3500000</v>
      </c>
      <c r="M24" s="406">
        <f t="shared" si="4"/>
        <v>3500000</v>
      </c>
      <c r="N24" s="406">
        <f t="shared" si="4"/>
        <v>2000000</v>
      </c>
    </row>
    <row r="25" spans="1:14" s="214" customFormat="1" ht="15" customHeight="1">
      <c r="A25" s="215" t="s">
        <v>298</v>
      </c>
      <c r="B25" s="216" t="s">
        <v>299</v>
      </c>
      <c r="C25" s="217">
        <v>200400</v>
      </c>
      <c r="D25" s="217">
        <v>198800</v>
      </c>
      <c r="E25" s="217">
        <v>0</v>
      </c>
      <c r="F25" s="217">
        <v>0</v>
      </c>
      <c r="G25" s="217"/>
      <c r="H25" s="217"/>
      <c r="I25" s="217"/>
      <c r="J25" s="217"/>
      <c r="K25" s="217"/>
      <c r="L25" s="217"/>
      <c r="M25" s="217"/>
      <c r="N25" s="217"/>
    </row>
    <row r="26" spans="1:14" s="214" customFormat="1" ht="15" customHeight="1">
      <c r="A26" s="215" t="s">
        <v>300</v>
      </c>
      <c r="B26" s="216" t="s">
        <v>301</v>
      </c>
      <c r="C26" s="217">
        <v>2500000</v>
      </c>
      <c r="D26" s="217">
        <v>2250000</v>
      </c>
      <c r="E26" s="217">
        <v>0</v>
      </c>
      <c r="F26" s="217">
        <v>0</v>
      </c>
      <c r="G26" s="217">
        <v>2534605</v>
      </c>
      <c r="H26" s="217">
        <v>3000000</v>
      </c>
      <c r="I26" s="217">
        <v>3000000</v>
      </c>
      <c r="J26" s="217">
        <v>3000000</v>
      </c>
      <c r="K26" s="217">
        <v>3000000</v>
      </c>
      <c r="L26" s="217">
        <v>3500000</v>
      </c>
      <c r="M26" s="217">
        <v>3500000</v>
      </c>
      <c r="N26" s="217">
        <v>2000000</v>
      </c>
    </row>
    <row r="27" spans="1:14" s="214" customFormat="1" ht="15" customHeight="1">
      <c r="A27" s="215" t="s">
        <v>302</v>
      </c>
      <c r="B27" s="216" t="s">
        <v>303</v>
      </c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 t="s">
        <v>431</v>
      </c>
      <c r="N27" s="217"/>
    </row>
    <row r="28" spans="1:14" s="214" customFormat="1" ht="15" customHeight="1">
      <c r="A28" s="211" t="s">
        <v>304</v>
      </c>
      <c r="B28" s="212" t="s">
        <v>305</v>
      </c>
      <c r="C28" s="224"/>
      <c r="D28" s="224">
        <v>250000</v>
      </c>
      <c r="E28" s="224">
        <v>2500000</v>
      </c>
      <c r="F28" s="224">
        <v>2500000</v>
      </c>
      <c r="G28" s="224">
        <v>465395</v>
      </c>
      <c r="H28" s="224"/>
      <c r="I28" s="224"/>
      <c r="J28" s="224"/>
      <c r="K28" s="224"/>
      <c r="L28" s="224"/>
      <c r="M28" s="224"/>
      <c r="N28" s="224"/>
    </row>
    <row r="29" spans="1:14" s="225" customFormat="1" ht="14.25" customHeight="1">
      <c r="A29" s="211" t="s">
        <v>306</v>
      </c>
      <c r="B29" s="212" t="s">
        <v>307</v>
      </c>
      <c r="C29" s="224">
        <v>886609</v>
      </c>
      <c r="D29" s="274">
        <v>1456465</v>
      </c>
      <c r="E29" s="224">
        <v>1730100</v>
      </c>
      <c r="F29" s="224">
        <v>1623350</v>
      </c>
      <c r="G29" s="224">
        <v>1513600</v>
      </c>
      <c r="H29" s="224">
        <v>1341900</v>
      </c>
      <c r="I29" s="224">
        <v>1150200</v>
      </c>
      <c r="J29" s="224">
        <v>958500</v>
      </c>
      <c r="K29" s="224">
        <v>766800</v>
      </c>
      <c r="L29" s="224">
        <v>575100</v>
      </c>
      <c r="M29" s="224">
        <v>351450</v>
      </c>
      <c r="N29" s="224">
        <v>127800</v>
      </c>
    </row>
    <row r="30" spans="1:14" s="205" customFormat="1" ht="12.75" customHeight="1">
      <c r="A30" s="208" t="s">
        <v>123</v>
      </c>
      <c r="B30" s="209" t="s">
        <v>308</v>
      </c>
      <c r="C30" s="226">
        <v>57820805</v>
      </c>
      <c r="D30" s="226">
        <v>55726035</v>
      </c>
      <c r="E30" s="226">
        <v>55585422</v>
      </c>
      <c r="F30" s="226">
        <v>56328420</v>
      </c>
      <c r="G30" s="226">
        <v>57019915</v>
      </c>
      <c r="H30" s="226">
        <v>57270015</v>
      </c>
      <c r="I30" s="226">
        <v>57900275</v>
      </c>
      <c r="J30" s="226">
        <v>58127370</v>
      </c>
      <c r="K30" s="226">
        <v>58619875</v>
      </c>
      <c r="L30" s="226">
        <v>58968740</v>
      </c>
      <c r="M30" s="226">
        <v>59210810</v>
      </c>
      <c r="N30" s="226">
        <v>59596325</v>
      </c>
    </row>
    <row r="31" spans="1:14" s="228" customFormat="1" ht="12.75" customHeight="1">
      <c r="A31" s="208" t="s">
        <v>124</v>
      </c>
      <c r="B31" s="209" t="s">
        <v>309</v>
      </c>
      <c r="C31" s="227">
        <v>70120405</v>
      </c>
      <c r="D31" s="227">
        <v>66017235</v>
      </c>
      <c r="E31" s="227">
        <v>53085422</v>
      </c>
      <c r="F31" s="227">
        <v>53828420</v>
      </c>
      <c r="G31" s="227">
        <v>54019915</v>
      </c>
      <c r="H31" s="227">
        <v>54270015</v>
      </c>
      <c r="I31" s="227">
        <v>54900275</v>
      </c>
      <c r="J31" s="227">
        <v>55127370</v>
      </c>
      <c r="K31" s="227">
        <v>55619875</v>
      </c>
      <c r="L31" s="227">
        <v>55468740</v>
      </c>
      <c r="M31" s="227">
        <v>55710810</v>
      </c>
      <c r="N31" s="227">
        <v>57596325</v>
      </c>
    </row>
    <row r="32" spans="1:14" s="228" customFormat="1" ht="12.75" customHeight="1">
      <c r="A32" s="208" t="s">
        <v>125</v>
      </c>
      <c r="B32" s="209" t="s">
        <v>310</v>
      </c>
      <c r="C32" s="223">
        <f aca="true" t="shared" si="5" ref="C32:N32">C30-C31</f>
        <v>-12299600</v>
      </c>
      <c r="D32" s="223">
        <f t="shared" si="5"/>
        <v>-10291200</v>
      </c>
      <c r="E32" s="223">
        <f t="shared" si="5"/>
        <v>2500000</v>
      </c>
      <c r="F32" s="223">
        <f t="shared" si="5"/>
        <v>2500000</v>
      </c>
      <c r="G32" s="223">
        <f t="shared" si="5"/>
        <v>3000000</v>
      </c>
      <c r="H32" s="223">
        <f t="shared" si="5"/>
        <v>3000000</v>
      </c>
      <c r="I32" s="223">
        <f t="shared" si="5"/>
        <v>3000000</v>
      </c>
      <c r="J32" s="223">
        <f t="shared" si="5"/>
        <v>3000000</v>
      </c>
      <c r="K32" s="223">
        <f t="shared" si="5"/>
        <v>3000000</v>
      </c>
      <c r="L32" s="223">
        <f t="shared" si="5"/>
        <v>3500000</v>
      </c>
      <c r="M32" s="223">
        <f t="shared" si="5"/>
        <v>3500000</v>
      </c>
      <c r="N32" s="223">
        <f t="shared" si="5"/>
        <v>2000000</v>
      </c>
    </row>
    <row r="33" spans="1:14" s="205" customFormat="1" ht="12.75" customHeight="1">
      <c r="A33" s="208" t="s">
        <v>126</v>
      </c>
      <c r="B33" s="209" t="s">
        <v>311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</row>
    <row r="34" spans="1:14" s="214" customFormat="1" ht="15" customHeight="1">
      <c r="A34" s="211" t="s">
        <v>312</v>
      </c>
      <c r="B34" s="229" t="s">
        <v>313</v>
      </c>
      <c r="C34" s="230">
        <f>(C10/C30)*100</f>
        <v>40.55426070252741</v>
      </c>
      <c r="D34" s="230">
        <f>D10/D30%</f>
        <v>52.04030755103965</v>
      </c>
      <c r="E34" s="230">
        <f>(E11)/E30*100</f>
        <v>47.67437044914402</v>
      </c>
      <c r="F34" s="230">
        <f>F11/F30*100</f>
        <v>42.60726645625778</v>
      </c>
      <c r="G34" s="230">
        <f aca="true" t="shared" si="6" ref="G34:N34">(G11/G30)*100</f>
        <v>36.82923764442651</v>
      </c>
      <c r="H34" s="230">
        <f t="shared" si="6"/>
        <v>31.43005986640653</v>
      </c>
      <c r="I34" s="230">
        <f t="shared" si="6"/>
        <v>25.906612706070913</v>
      </c>
      <c r="J34" s="230">
        <f t="shared" si="6"/>
        <v>20.644319534842193</v>
      </c>
      <c r="K34" s="230">
        <f t="shared" si="6"/>
        <v>15.35315454016236</v>
      </c>
      <c r="L34" s="230">
        <f>(L11/L30)*100</f>
        <v>9.326975614537465</v>
      </c>
      <c r="M34" s="230">
        <f>(M11/M30)*100</f>
        <v>3.3777615945466715</v>
      </c>
      <c r="N34" s="230">
        <f t="shared" si="6"/>
        <v>0</v>
      </c>
    </row>
    <row r="35" spans="1:14" s="214" customFormat="1" ht="25.5" customHeight="1">
      <c r="A35" s="211" t="s">
        <v>314</v>
      </c>
      <c r="B35" s="229" t="s">
        <v>315</v>
      </c>
      <c r="C35" s="407">
        <f>(C10-C21)/C30*100</f>
        <v>40.12189038184439</v>
      </c>
      <c r="D35" s="407">
        <f aca="true" t="shared" si="7" ref="D35:N35">(D10-D22)/D30*100</f>
        <v>42.23269249283571</v>
      </c>
      <c r="E35" s="407">
        <f>(E10-2934605)/E30*100</f>
        <v>42.39491966077005</v>
      </c>
      <c r="F35" s="407">
        <f>(F10-G28)/F30*100</f>
        <v>41.78104942407403</v>
      </c>
      <c r="G35" s="407">
        <f t="shared" si="7"/>
        <v>36.82923764442651</v>
      </c>
      <c r="H35" s="407">
        <f t="shared" si="7"/>
        <v>31.43005986640653</v>
      </c>
      <c r="I35" s="407">
        <f t="shared" si="7"/>
        <v>25.906612706070913</v>
      </c>
      <c r="J35" s="407">
        <f t="shared" si="7"/>
        <v>20.644319534842193</v>
      </c>
      <c r="K35" s="407">
        <f t="shared" si="7"/>
        <v>15.35315454016236</v>
      </c>
      <c r="L35" s="407">
        <f t="shared" si="7"/>
        <v>9.326975614537465</v>
      </c>
      <c r="M35" s="407">
        <f t="shared" si="7"/>
        <v>3.3777615945466715</v>
      </c>
      <c r="N35" s="407">
        <f t="shared" si="7"/>
        <v>0</v>
      </c>
    </row>
    <row r="36" spans="1:14" s="214" customFormat="1" ht="15" customHeight="1">
      <c r="A36" s="211" t="s">
        <v>316</v>
      </c>
      <c r="B36" s="229" t="s">
        <v>317</v>
      </c>
      <c r="C36" s="230">
        <f>(C23/C30)*100</f>
        <v>6.203664926491425</v>
      </c>
      <c r="D36" s="230">
        <f>(D23/D30)*100</f>
        <v>7.456595467450716</v>
      </c>
      <c r="E36" s="230">
        <f aca="true" t="shared" si="8" ref="E36:N36">(E23/E30)*100</f>
        <v>7.6100888466763825</v>
      </c>
      <c r="F36" s="230">
        <f t="shared" si="8"/>
        <v>7.320194672600438</v>
      </c>
      <c r="G36" s="230">
        <f t="shared" si="8"/>
        <v>7.915830811042072</v>
      </c>
      <c r="H36" s="230">
        <f t="shared" si="8"/>
        <v>7.581454274108363</v>
      </c>
      <c r="I36" s="230">
        <f t="shared" si="8"/>
        <v>7.1678416035157</v>
      </c>
      <c r="J36" s="230">
        <f t="shared" si="8"/>
        <v>6.810044906556067</v>
      </c>
      <c r="K36" s="230">
        <f t="shared" si="8"/>
        <v>6.425806946875953</v>
      </c>
      <c r="L36" s="230">
        <f>(L23/L30)*100</f>
        <v>6.910610604873023</v>
      </c>
      <c r="M36" s="230">
        <f>(M23/M30)*100</f>
        <v>6.504639946658389</v>
      </c>
      <c r="N36" s="230">
        <f t="shared" si="8"/>
        <v>3.5703543800729323</v>
      </c>
    </row>
    <row r="37" spans="1:14" s="214" customFormat="1" ht="24.75" customHeight="1">
      <c r="A37" s="211" t="s">
        <v>318</v>
      </c>
      <c r="B37" s="229" t="s">
        <v>319</v>
      </c>
      <c r="C37" s="407">
        <f>C23/C30%</f>
        <v>6.203664926491424</v>
      </c>
      <c r="D37" s="407">
        <f>(D23-D28)/D30%</f>
        <v>7.0079721264934784</v>
      </c>
      <c r="E37" s="407">
        <f>(E23-E28)/E30%</f>
        <v>3.1125067288326065</v>
      </c>
      <c r="F37" s="407">
        <f>(F23-F28)/F30%</f>
        <v>2.8819377500735865</v>
      </c>
      <c r="G37" s="407">
        <f>(G23-G28)/G30%</f>
        <v>7.09963352277884</v>
      </c>
      <c r="H37" s="407">
        <f aca="true" t="shared" si="9" ref="H37:N37">H23/H30%</f>
        <v>7.581454274108362</v>
      </c>
      <c r="I37" s="407">
        <f t="shared" si="9"/>
        <v>7.1678416035157</v>
      </c>
      <c r="J37" s="407">
        <f t="shared" si="9"/>
        <v>6.810044906556069</v>
      </c>
      <c r="K37" s="407">
        <f t="shared" si="9"/>
        <v>6.425806946875953</v>
      </c>
      <c r="L37" s="407">
        <f t="shared" si="9"/>
        <v>6.910610604873022</v>
      </c>
      <c r="M37" s="407">
        <f t="shared" si="9"/>
        <v>6.504639946658389</v>
      </c>
      <c r="N37" s="407">
        <f t="shared" si="9"/>
        <v>3.5703543800729323</v>
      </c>
    </row>
    <row r="40" ht="12.75">
      <c r="C40" s="63"/>
    </row>
  </sheetData>
  <mergeCells count="5">
    <mergeCell ref="A5:I5"/>
    <mergeCell ref="A7:A8"/>
    <mergeCell ref="B7:B8"/>
    <mergeCell ref="C7:C8"/>
    <mergeCell ref="D7:N7"/>
  </mergeCells>
  <printOptions/>
  <pageMargins left="0.2" right="0.26" top="0.19" bottom="0.2" header="0.17" footer="0.16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8"/>
  <sheetViews>
    <sheetView workbookViewId="0" topLeftCell="A13">
      <selection activeCell="I14" sqref="I14"/>
    </sheetView>
  </sheetViews>
  <sheetFormatPr defaultColWidth="9.140625" defaultRowHeight="12.75"/>
  <cols>
    <col min="1" max="1" width="3.140625" style="0" customWidth="1"/>
    <col min="2" max="2" width="48.7109375" style="0" customWidth="1"/>
    <col min="3" max="3" width="8.7109375" style="0" customWidth="1"/>
    <col min="4" max="4" width="17.28125" style="0" customWidth="1"/>
  </cols>
  <sheetData>
    <row r="1" ht="12.75">
      <c r="D1" s="1" t="s">
        <v>61</v>
      </c>
    </row>
    <row r="2" ht="12.75">
      <c r="D2" s="1" t="s">
        <v>445</v>
      </c>
    </row>
    <row r="3" ht="12.75">
      <c r="D3" s="1" t="s">
        <v>1</v>
      </c>
    </row>
    <row r="4" ht="12.75">
      <c r="D4" s="1" t="s">
        <v>447</v>
      </c>
    </row>
    <row r="5" ht="12.75">
      <c r="D5" s="1"/>
    </row>
    <row r="6" ht="12.75">
      <c r="D6" s="1"/>
    </row>
    <row r="7" ht="12.75">
      <c r="D7" s="1"/>
    </row>
    <row r="9" spans="2:4" ht="33" customHeight="1">
      <c r="B9" s="485" t="s">
        <v>363</v>
      </c>
      <c r="C9" s="485"/>
      <c r="D9" s="485"/>
    </row>
    <row r="10" ht="7.5" customHeight="1"/>
    <row r="11" spans="2:4" ht="40.5" customHeight="1">
      <c r="B11" s="24" t="s">
        <v>62</v>
      </c>
      <c r="C11" s="25" t="s">
        <v>4</v>
      </c>
      <c r="D11" s="26" t="s">
        <v>361</v>
      </c>
    </row>
    <row r="12" spans="2:4" ht="10.5" customHeight="1">
      <c r="B12" s="27">
        <v>1</v>
      </c>
      <c r="C12" s="27">
        <v>2</v>
      </c>
      <c r="D12" s="27">
        <v>3</v>
      </c>
    </row>
    <row r="13" spans="2:4" ht="12.75">
      <c r="B13" s="28" t="s">
        <v>63</v>
      </c>
      <c r="C13" s="29"/>
      <c r="D13" s="30">
        <f>SUM(D15:D26)</f>
        <v>7766859</v>
      </c>
    </row>
    <row r="14" spans="2:4" ht="12.75">
      <c r="B14" s="31" t="s">
        <v>64</v>
      </c>
      <c r="C14" s="31"/>
      <c r="D14" s="31"/>
    </row>
    <row r="15" spans="2:4" ht="12.75">
      <c r="B15" s="32" t="s">
        <v>65</v>
      </c>
      <c r="C15" s="33" t="s">
        <v>25</v>
      </c>
      <c r="D15" s="442">
        <f>'[1]1'!E30</f>
        <v>4546430</v>
      </c>
    </row>
    <row r="16" spans="2:4" ht="12.75">
      <c r="B16" s="35" t="s">
        <v>66</v>
      </c>
      <c r="C16" s="36" t="s">
        <v>27</v>
      </c>
      <c r="D16" s="442">
        <f>'[1]1'!E31</f>
        <v>1136430</v>
      </c>
    </row>
    <row r="17" spans="2:4" ht="12.75">
      <c r="B17" s="35" t="s">
        <v>67</v>
      </c>
      <c r="C17" s="36" t="s">
        <v>29</v>
      </c>
      <c r="D17" s="442">
        <f>'[1]1'!E32</f>
        <v>55311</v>
      </c>
    </row>
    <row r="18" spans="2:4" ht="12.75">
      <c r="B18" s="35" t="s">
        <v>68</v>
      </c>
      <c r="C18" s="36" t="s">
        <v>31</v>
      </c>
      <c r="D18" s="442">
        <f>'[1]1'!E33</f>
        <v>396701</v>
      </c>
    </row>
    <row r="19" spans="2:4" ht="25.5" customHeight="1">
      <c r="B19" s="37" t="s">
        <v>69</v>
      </c>
      <c r="C19" s="36" t="s">
        <v>33</v>
      </c>
      <c r="D19" s="442">
        <f>'[1]1'!E34</f>
        <v>44323</v>
      </c>
    </row>
    <row r="20" spans="2:4" ht="12.75">
      <c r="B20" s="35" t="s">
        <v>70</v>
      </c>
      <c r="C20" s="36" t="s">
        <v>35</v>
      </c>
      <c r="D20" s="442">
        <f>'[1]1'!E35</f>
        <v>56113</v>
      </c>
    </row>
    <row r="21" spans="2:4" ht="12.75">
      <c r="B21" s="35" t="s">
        <v>71</v>
      </c>
      <c r="C21" s="36" t="s">
        <v>37</v>
      </c>
      <c r="D21" s="442">
        <f>'[1]1'!E36</f>
        <v>4555</v>
      </c>
    </row>
    <row r="22" spans="2:4" ht="12.75">
      <c r="B22" s="240" t="s">
        <v>330</v>
      </c>
      <c r="C22" s="239" t="s">
        <v>328</v>
      </c>
      <c r="D22" s="442">
        <v>0</v>
      </c>
    </row>
    <row r="23" spans="2:4" ht="12.75">
      <c r="B23" s="35" t="s">
        <v>72</v>
      </c>
      <c r="C23" s="36" t="s">
        <v>39</v>
      </c>
      <c r="D23" s="442">
        <f>'[1]1'!E37</f>
        <v>855459</v>
      </c>
    </row>
    <row r="24" spans="2:4" ht="12.75">
      <c r="B24" s="35" t="s">
        <v>73</v>
      </c>
      <c r="C24" s="36" t="s">
        <v>41</v>
      </c>
      <c r="D24" s="442">
        <f>'[1]1'!E38</f>
        <v>187567</v>
      </c>
    </row>
    <row r="25" spans="2:4" ht="12.75">
      <c r="B25" s="327" t="s">
        <v>364</v>
      </c>
      <c r="C25" s="328" t="s">
        <v>362</v>
      </c>
      <c r="D25" s="442">
        <f>'[1]1'!E41</f>
        <v>930</v>
      </c>
    </row>
    <row r="26" spans="2:4" ht="12.75">
      <c r="B26" s="38" t="s">
        <v>74</v>
      </c>
      <c r="C26" s="39" t="s">
        <v>45</v>
      </c>
      <c r="D26" s="442">
        <f>'[1]1'!E40</f>
        <v>483040</v>
      </c>
    </row>
    <row r="27" spans="2:4" ht="12.75">
      <c r="B27" s="40" t="s">
        <v>75</v>
      </c>
      <c r="C27" s="41"/>
      <c r="D27" s="443"/>
    </row>
    <row r="28" spans="2:4" ht="12.75">
      <c r="B28" s="42" t="s">
        <v>76</v>
      </c>
      <c r="C28" s="43"/>
      <c r="D28" s="44">
        <f>SUM(D30:D31)</f>
        <v>12750291</v>
      </c>
    </row>
    <row r="29" spans="2:4" ht="12.75">
      <c r="B29" s="45" t="s">
        <v>64</v>
      </c>
      <c r="C29" s="46"/>
      <c r="D29" s="444"/>
    </row>
    <row r="30" spans="2:4" ht="12.75">
      <c r="B30" s="445" t="s">
        <v>77</v>
      </c>
      <c r="C30" s="18" t="s">
        <v>21</v>
      </c>
      <c r="D30" s="446">
        <f>'[1]1'!E28</f>
        <v>12545953</v>
      </c>
    </row>
    <row r="31" spans="2:4" ht="12.75">
      <c r="B31" s="447" t="s">
        <v>78</v>
      </c>
      <c r="C31" s="11" t="s">
        <v>23</v>
      </c>
      <c r="D31" s="446">
        <f>'[1]1'!E29</f>
        <v>204338</v>
      </c>
    </row>
    <row r="32" spans="2:4" ht="12.75">
      <c r="B32" s="28" t="s">
        <v>79</v>
      </c>
      <c r="C32" s="41"/>
      <c r="D32" s="44">
        <f>SUM(D34:D35)</f>
        <v>1072397</v>
      </c>
    </row>
    <row r="33" spans="2:4" ht="12.75">
      <c r="B33" s="45" t="s">
        <v>64</v>
      </c>
      <c r="C33" s="47"/>
      <c r="D33" s="448"/>
    </row>
    <row r="34" spans="2:4" ht="25.5">
      <c r="B34" s="449" t="s">
        <v>80</v>
      </c>
      <c r="C34" s="18" t="s">
        <v>9</v>
      </c>
      <c r="D34" s="446">
        <f>'[1]1'!E17</f>
        <v>120000</v>
      </c>
    </row>
    <row r="35" spans="2:4" ht="12.75">
      <c r="B35" s="450" t="s">
        <v>81</v>
      </c>
      <c r="C35" s="12" t="s">
        <v>11</v>
      </c>
      <c r="D35" s="451">
        <f>'[1]1'!E18+'[1]1'!E49+'[1]1'!E58</f>
        <v>952397</v>
      </c>
    </row>
    <row r="36" spans="2:4" ht="12.75">
      <c r="B36" s="48" t="s">
        <v>82</v>
      </c>
      <c r="C36" s="49"/>
      <c r="D36" s="50">
        <f>SUM(D38,D39)</f>
        <v>13872133</v>
      </c>
    </row>
    <row r="37" spans="2:4" ht="12.75">
      <c r="B37" s="45" t="s">
        <v>64</v>
      </c>
      <c r="C37" s="292"/>
      <c r="D37" s="444"/>
    </row>
    <row r="38" spans="2:4" ht="25.5">
      <c r="B38" s="452" t="s">
        <v>83</v>
      </c>
      <c r="C38" s="329" t="s">
        <v>13</v>
      </c>
      <c r="D38" s="446">
        <f>'[1]1'!E19</f>
        <v>6883100</v>
      </c>
    </row>
    <row r="39" spans="2:4" ht="12.75">
      <c r="B39" s="330" t="s">
        <v>365</v>
      </c>
      <c r="C39" s="331">
        <v>6208</v>
      </c>
      <c r="D39" s="453">
        <f>'[1]1'!E15+'[1]1'!G60</f>
        <v>6989033</v>
      </c>
    </row>
    <row r="40" spans="2:4" ht="12.75">
      <c r="B40" s="48" t="s">
        <v>84</v>
      </c>
      <c r="C40" s="332" t="s">
        <v>43</v>
      </c>
      <c r="D40" s="454">
        <f>'[1]1'!E39</f>
        <v>440500</v>
      </c>
    </row>
    <row r="41" spans="2:4" ht="12.75">
      <c r="B41" s="52" t="s">
        <v>85</v>
      </c>
      <c r="C41" s="53">
        <v>2920</v>
      </c>
      <c r="D41" s="333">
        <f>'[1]1'!E47</f>
        <v>13641147</v>
      </c>
    </row>
    <row r="42" spans="2:4" ht="12.75">
      <c r="B42" s="28" t="s">
        <v>86</v>
      </c>
      <c r="C42" s="54"/>
      <c r="D42" s="30">
        <f>SUM(D44:D45)</f>
        <v>5449026</v>
      </c>
    </row>
    <row r="43" spans="2:4" ht="12.75">
      <c r="B43" s="45" t="s">
        <v>64</v>
      </c>
      <c r="C43" s="47"/>
      <c r="D43" s="47"/>
    </row>
    <row r="44" spans="2:4" ht="25.5">
      <c r="B44" s="449" t="s">
        <v>87</v>
      </c>
      <c r="C44" s="18" t="s">
        <v>16</v>
      </c>
      <c r="D44" s="446">
        <f>'[1]1'!E21+'[1]1'!E24+'[1]1'!E26+'[1]1'!E53</f>
        <v>4809826</v>
      </c>
    </row>
    <row r="45" spans="2:4" ht="12.75">
      <c r="B45" s="455" t="s">
        <v>88</v>
      </c>
      <c r="C45" s="17">
        <v>2030</v>
      </c>
      <c r="D45" s="456">
        <f>'[1]1'!E54</f>
        <v>639200</v>
      </c>
    </row>
    <row r="46" spans="2:4" ht="12.75">
      <c r="B46" s="28" t="s">
        <v>89</v>
      </c>
      <c r="C46" s="54"/>
      <c r="D46" s="30">
        <f>'[1]1'!E42+'[1]1'!E14+'[1]1'!E50+'[1]1'!E44+'[1]1'!E46+'[1]1'!E51+'[1]1'!E55+'[1]1'!E22+'[1]1'!E43</f>
        <v>733682</v>
      </c>
    </row>
    <row r="47" spans="2:4" ht="12.75">
      <c r="B47" s="55" t="s">
        <v>366</v>
      </c>
      <c r="C47" s="56"/>
      <c r="D47" s="56"/>
    </row>
    <row r="48" spans="2:4" ht="16.5">
      <c r="B48" s="57" t="s">
        <v>90</v>
      </c>
      <c r="C48" s="58"/>
      <c r="D48" s="59">
        <f>D46+D42+D41+D40+D36+D32+D28+D13</f>
        <v>55726035</v>
      </c>
    </row>
  </sheetData>
  <mergeCells count="1">
    <mergeCell ref="B9:D9"/>
  </mergeCells>
  <printOptions/>
  <pageMargins left="0.98" right="0.36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E7" sqref="E7"/>
    </sheetView>
  </sheetViews>
  <sheetFormatPr defaultColWidth="9.140625" defaultRowHeight="12.75"/>
  <cols>
    <col min="2" max="2" width="38.28125" style="0" customWidth="1"/>
    <col min="3" max="3" width="12.28125" style="0" customWidth="1"/>
    <col min="4" max="4" width="11.140625" style="0" customWidth="1"/>
    <col min="5" max="5" width="10.7109375" style="0" customWidth="1"/>
  </cols>
  <sheetData>
    <row r="1" spans="3:5" ht="12.75">
      <c r="C1" s="1" t="s">
        <v>91</v>
      </c>
      <c r="D1" s="1"/>
      <c r="E1" s="1"/>
    </row>
    <row r="2" spans="3:5" ht="12.75">
      <c r="C2" s="1" t="s">
        <v>445</v>
      </c>
      <c r="D2" s="1"/>
      <c r="E2" s="1"/>
    </row>
    <row r="3" spans="3:5" ht="12.75">
      <c r="C3" s="1" t="s">
        <v>1</v>
      </c>
      <c r="D3" s="1"/>
      <c r="E3" s="1"/>
    </row>
    <row r="4" spans="3:5" ht="12.75">
      <c r="C4" s="1" t="s">
        <v>447</v>
      </c>
      <c r="D4" s="1"/>
      <c r="E4" s="1"/>
    </row>
    <row r="5" spans="4:5" ht="12.75">
      <c r="D5" s="1"/>
      <c r="E5" s="1"/>
    </row>
    <row r="6" spans="4:5" ht="12.75">
      <c r="D6" s="1"/>
      <c r="E6" s="1"/>
    </row>
    <row r="7" spans="4:5" ht="12.75">
      <c r="D7" s="1"/>
      <c r="E7" s="1"/>
    </row>
    <row r="9" spans="1:5" ht="15.75" customHeight="1">
      <c r="A9" s="487" t="s">
        <v>360</v>
      </c>
      <c r="B9" s="487"/>
      <c r="C9" s="487"/>
      <c r="D9" s="487"/>
      <c r="E9" s="487"/>
    </row>
    <row r="10" spans="1:5" ht="15.75" customHeight="1">
      <c r="A10" s="487"/>
      <c r="B10" s="487"/>
      <c r="C10" s="487"/>
      <c r="D10" s="487"/>
      <c r="E10" s="487"/>
    </row>
    <row r="12" spans="1:5" ht="12.75" customHeight="1">
      <c r="A12" s="488" t="s">
        <v>3</v>
      </c>
      <c r="B12" s="488" t="s">
        <v>62</v>
      </c>
      <c r="C12" s="489" t="s">
        <v>361</v>
      </c>
      <c r="D12" s="490" t="s">
        <v>64</v>
      </c>
      <c r="E12" s="490"/>
    </row>
    <row r="13" spans="1:5" ht="51" customHeight="1">
      <c r="A13" s="488"/>
      <c r="B13" s="488"/>
      <c r="C13" s="489"/>
      <c r="D13" s="345" t="s">
        <v>92</v>
      </c>
      <c r="E13" s="345" t="s">
        <v>93</v>
      </c>
    </row>
    <row r="14" spans="1:5" ht="12" customHeight="1">
      <c r="A14" s="346">
        <v>1</v>
      </c>
      <c r="B14" s="346">
        <v>2</v>
      </c>
      <c r="C14" s="346">
        <v>3</v>
      </c>
      <c r="D14" s="346">
        <v>4</v>
      </c>
      <c r="E14" s="346">
        <v>5</v>
      </c>
    </row>
    <row r="15" spans="1:5" ht="12.75">
      <c r="A15" s="347" t="s">
        <v>94</v>
      </c>
      <c r="B15" s="348" t="s">
        <v>367</v>
      </c>
      <c r="C15" s="349">
        <f>'[3]4'!E16</f>
        <v>136372</v>
      </c>
      <c r="D15" s="350">
        <v>136372</v>
      </c>
      <c r="E15" s="349">
        <v>0</v>
      </c>
    </row>
    <row r="16" spans="1:5" ht="12.75">
      <c r="A16" s="351">
        <v>600</v>
      </c>
      <c r="B16" s="19" t="s">
        <v>6</v>
      </c>
      <c r="C16" s="8">
        <f>'[3]4'!E19</f>
        <v>4295080</v>
      </c>
      <c r="D16" s="350">
        <f aca="true" t="shared" si="0" ref="D16:D32">C16-E16</f>
        <v>4295080</v>
      </c>
      <c r="E16" s="352"/>
    </row>
    <row r="17" spans="1:5" ht="12.75">
      <c r="A17" s="353">
        <v>630</v>
      </c>
      <c r="B17" s="342" t="s">
        <v>95</v>
      </c>
      <c r="C17" s="350">
        <f>'[3]4'!E21</f>
        <v>152680</v>
      </c>
      <c r="D17" s="350">
        <f t="shared" si="0"/>
        <v>152680</v>
      </c>
      <c r="E17" s="350"/>
    </row>
    <row r="18" spans="1:5" ht="12.75">
      <c r="A18" s="353">
        <v>700</v>
      </c>
      <c r="B18" s="20" t="s">
        <v>8</v>
      </c>
      <c r="C18" s="16">
        <f>'[3]4'!E24</f>
        <v>473800</v>
      </c>
      <c r="D18" s="350">
        <f t="shared" si="0"/>
        <v>473800</v>
      </c>
      <c r="E18" s="354"/>
    </row>
    <row r="19" spans="1:5" ht="12.75">
      <c r="A19" s="353">
        <v>710</v>
      </c>
      <c r="B19" s="342" t="s">
        <v>96</v>
      </c>
      <c r="C19" s="350">
        <f>'[3]4'!E27</f>
        <v>388200</v>
      </c>
      <c r="D19" s="350">
        <f t="shared" si="0"/>
        <v>388200</v>
      </c>
      <c r="E19" s="354"/>
    </row>
    <row r="20" spans="1:5" ht="12.75">
      <c r="A20" s="353">
        <v>750</v>
      </c>
      <c r="B20" s="342" t="s">
        <v>15</v>
      </c>
      <c r="C20" s="350">
        <f>'[3]4'!E33</f>
        <v>6648552.934599999</v>
      </c>
      <c r="D20" s="350">
        <f t="shared" si="0"/>
        <v>6518209.934599999</v>
      </c>
      <c r="E20" s="354">
        <v>130343</v>
      </c>
    </row>
    <row r="21" spans="1:5" ht="38.25">
      <c r="A21" s="70">
        <v>751</v>
      </c>
      <c r="B21" s="355" t="s">
        <v>368</v>
      </c>
      <c r="C21" s="16">
        <f>'[3]4'!E35</f>
        <v>3683</v>
      </c>
      <c r="D21" s="16">
        <f t="shared" si="0"/>
        <v>0</v>
      </c>
      <c r="E21" s="344">
        <v>3683</v>
      </c>
    </row>
    <row r="22" spans="1:5" ht="25.5">
      <c r="A22" s="70">
        <v>754</v>
      </c>
      <c r="B22" s="356" t="s">
        <v>19</v>
      </c>
      <c r="C22" s="83">
        <f>'[3]4'!E39</f>
        <v>170964</v>
      </c>
      <c r="D22" s="16">
        <f t="shared" si="0"/>
        <v>169964</v>
      </c>
      <c r="E22" s="344">
        <v>1000</v>
      </c>
    </row>
    <row r="23" spans="1:5" ht="38.25">
      <c r="A23" s="70">
        <v>756</v>
      </c>
      <c r="B23" s="15" t="s">
        <v>20</v>
      </c>
      <c r="C23" s="16">
        <f>'[3]4'!E41</f>
        <v>30080</v>
      </c>
      <c r="D23" s="16">
        <f t="shared" si="0"/>
        <v>30080</v>
      </c>
      <c r="E23" s="344"/>
    </row>
    <row r="24" spans="1:5" ht="12.75">
      <c r="A24" s="353">
        <v>757</v>
      </c>
      <c r="B24" s="342" t="s">
        <v>97</v>
      </c>
      <c r="C24" s="16">
        <f>'[3]4'!E43</f>
        <v>1456465</v>
      </c>
      <c r="D24" s="350">
        <f t="shared" si="0"/>
        <v>1456465</v>
      </c>
      <c r="E24" s="354"/>
    </row>
    <row r="25" spans="1:5" ht="12.75">
      <c r="A25" s="357">
        <v>758</v>
      </c>
      <c r="B25" s="358" t="s">
        <v>49</v>
      </c>
      <c r="C25" s="83">
        <f>'[3]4'!E45</f>
        <v>400000</v>
      </c>
      <c r="D25" s="350">
        <f t="shared" si="0"/>
        <v>400000</v>
      </c>
      <c r="E25" s="359"/>
    </row>
    <row r="26" spans="1:5" ht="12.75">
      <c r="A26" s="353">
        <v>801</v>
      </c>
      <c r="B26" s="342" t="s">
        <v>53</v>
      </c>
      <c r="C26" s="257">
        <v>19175818</v>
      </c>
      <c r="D26" s="350">
        <f t="shared" si="0"/>
        <v>19175818</v>
      </c>
      <c r="E26" s="354"/>
    </row>
    <row r="27" spans="1:5" ht="12.75">
      <c r="A27" s="353">
        <v>851</v>
      </c>
      <c r="B27" s="342" t="s">
        <v>98</v>
      </c>
      <c r="C27" s="416">
        <f>'[3]4'!E57</f>
        <v>440500</v>
      </c>
      <c r="D27" s="350">
        <f t="shared" si="0"/>
        <v>440500</v>
      </c>
      <c r="E27" s="354"/>
    </row>
    <row r="28" spans="1:5" ht="12.75">
      <c r="A28" s="353">
        <v>852</v>
      </c>
      <c r="B28" s="356" t="s">
        <v>335</v>
      </c>
      <c r="C28" s="417">
        <f>'[3]4'!E68</f>
        <v>7061162</v>
      </c>
      <c r="D28" s="350">
        <f t="shared" si="0"/>
        <v>2386362</v>
      </c>
      <c r="E28" s="354">
        <v>4674800</v>
      </c>
    </row>
    <row r="29" spans="1:5" ht="12.75">
      <c r="A29" s="353">
        <v>854</v>
      </c>
      <c r="B29" s="342" t="s">
        <v>99</v>
      </c>
      <c r="C29" s="257">
        <f>'[3]4'!E72</f>
        <v>267255</v>
      </c>
      <c r="D29" s="350">
        <f t="shared" si="0"/>
        <v>267255</v>
      </c>
      <c r="E29" s="354"/>
    </row>
    <row r="30" spans="1:5" ht="12.75">
      <c r="A30" s="353">
        <v>900</v>
      </c>
      <c r="B30" s="342" t="s">
        <v>58</v>
      </c>
      <c r="C30" s="416">
        <f>'[3]4'!E81</f>
        <v>2506617</v>
      </c>
      <c r="D30" s="350">
        <f t="shared" si="0"/>
        <v>2506617</v>
      </c>
      <c r="E30" s="354"/>
    </row>
    <row r="31" spans="1:5" ht="12.75">
      <c r="A31" s="353">
        <v>921</v>
      </c>
      <c r="B31" s="342" t="s">
        <v>59</v>
      </c>
      <c r="C31" s="417">
        <f>'[3]4'!E86</f>
        <v>2223183</v>
      </c>
      <c r="D31" s="350">
        <f t="shared" si="0"/>
        <v>2223183</v>
      </c>
      <c r="E31" s="350"/>
    </row>
    <row r="32" spans="1:5" ht="12.75">
      <c r="A32" s="351">
        <v>926</v>
      </c>
      <c r="B32" s="340" t="s">
        <v>100</v>
      </c>
      <c r="C32" s="257">
        <f>'[3]4'!E89</f>
        <v>20196823</v>
      </c>
      <c r="D32" s="350">
        <f t="shared" si="0"/>
        <v>20196823</v>
      </c>
      <c r="E32" s="352"/>
    </row>
    <row r="33" spans="1:5" ht="12.75">
      <c r="A33" s="486" t="s">
        <v>101</v>
      </c>
      <c r="B33" s="486"/>
      <c r="C33" s="360">
        <f>SUM(C15,C16,C17,C18,C19,C20,C21,C22,C23,C24,C25,C26,C27,C28,C29,C30,C31,C32)</f>
        <v>66027234.934599996</v>
      </c>
      <c r="D33" s="360">
        <f>SUM(D15:D32)</f>
        <v>61217408.934599996</v>
      </c>
      <c r="E33" s="360">
        <f>SUM(E15:E32)</f>
        <v>4809826</v>
      </c>
    </row>
    <row r="36" ht="12.75">
      <c r="D36" s="63"/>
    </row>
  </sheetData>
  <mergeCells count="6">
    <mergeCell ref="A33:B33"/>
    <mergeCell ref="A9:E10"/>
    <mergeCell ref="A12:A13"/>
    <mergeCell ref="B12:B13"/>
    <mergeCell ref="C12:C13"/>
    <mergeCell ref="D12:E12"/>
  </mergeCells>
  <printOptions/>
  <pageMargins left="1.01" right="0.25" top="0.29" bottom="0.43" header="0.17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0">
      <selection activeCell="K5" sqref="K5"/>
    </sheetView>
  </sheetViews>
  <sheetFormatPr defaultColWidth="9.140625" defaultRowHeight="12.75"/>
  <cols>
    <col min="1" max="1" width="5.57421875" style="22" customWidth="1"/>
    <col min="2" max="2" width="6.8515625" style="22" customWidth="1"/>
    <col min="3" max="3" width="7.7109375" style="22" customWidth="1"/>
    <col min="4" max="4" width="8.140625" style="22" customWidth="1"/>
    <col min="5" max="5" width="23.421875" style="22" customWidth="1"/>
    <col min="6" max="6" width="8.7109375" style="22" customWidth="1"/>
    <col min="7" max="7" width="9.28125" style="22" customWidth="1"/>
    <col min="8" max="8" width="12.421875" style="22" customWidth="1"/>
    <col min="9" max="10" width="10.140625" style="22" customWidth="1"/>
    <col min="11" max="11" width="12.57421875" style="22" customWidth="1"/>
    <col min="12" max="12" width="14.421875" style="22" customWidth="1"/>
    <col min="13" max="13" width="9.8515625" style="22" customWidth="1"/>
    <col min="14" max="14" width="9.57421875" style="22" customWidth="1"/>
    <col min="15" max="15" width="19.00390625" style="22" customWidth="1"/>
    <col min="16" max="16384" width="9.140625" style="22" customWidth="1"/>
  </cols>
  <sheetData>
    <row r="1" ht="12.75">
      <c r="O1" s="1" t="s">
        <v>104</v>
      </c>
    </row>
    <row r="2" ht="12.75">
      <c r="O2" s="1" t="s">
        <v>445</v>
      </c>
    </row>
    <row r="3" ht="12.75">
      <c r="O3" s="1" t="s">
        <v>1</v>
      </c>
    </row>
    <row r="4" ht="12.75">
      <c r="O4" s="1" t="s">
        <v>446</v>
      </c>
    </row>
    <row r="8" spans="1:15" ht="18">
      <c r="A8" s="471" t="s">
        <v>417</v>
      </c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</row>
    <row r="9" spans="1:15" ht="10.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 t="s">
        <v>105</v>
      </c>
    </row>
    <row r="10" spans="1:15" s="68" customFormat="1" ht="19.5" customHeight="1">
      <c r="A10" s="482" t="s">
        <v>106</v>
      </c>
      <c r="B10" s="482" t="s">
        <v>3</v>
      </c>
      <c r="C10" s="482" t="s">
        <v>107</v>
      </c>
      <c r="D10" s="482" t="s">
        <v>4</v>
      </c>
      <c r="E10" s="472" t="s">
        <v>108</v>
      </c>
      <c r="F10" s="495" t="s">
        <v>432</v>
      </c>
      <c r="G10" s="472" t="s">
        <v>109</v>
      </c>
      <c r="H10" s="472" t="s">
        <v>110</v>
      </c>
      <c r="I10" s="472"/>
      <c r="J10" s="472"/>
      <c r="K10" s="472"/>
      <c r="L10" s="472"/>
      <c r="M10" s="472"/>
      <c r="N10" s="472"/>
      <c r="O10" s="472" t="s">
        <v>111</v>
      </c>
    </row>
    <row r="11" spans="1:15" s="68" customFormat="1" ht="19.5" customHeight="1">
      <c r="A11" s="482"/>
      <c r="B11" s="482"/>
      <c r="C11" s="482"/>
      <c r="D11" s="482"/>
      <c r="E11" s="472"/>
      <c r="F11" s="496"/>
      <c r="G11" s="472"/>
      <c r="H11" s="494" t="s">
        <v>415</v>
      </c>
      <c r="I11" s="494" t="s">
        <v>112</v>
      </c>
      <c r="J11" s="494"/>
      <c r="K11" s="494"/>
      <c r="L11" s="494"/>
      <c r="M11" s="494" t="s">
        <v>334</v>
      </c>
      <c r="N11" s="494" t="s">
        <v>416</v>
      </c>
      <c r="O11" s="472"/>
    </row>
    <row r="12" spans="1:15" s="68" customFormat="1" ht="29.25" customHeight="1">
      <c r="A12" s="482"/>
      <c r="B12" s="482"/>
      <c r="C12" s="482"/>
      <c r="D12" s="482"/>
      <c r="E12" s="472"/>
      <c r="F12" s="496"/>
      <c r="G12" s="472"/>
      <c r="H12" s="494"/>
      <c r="I12" s="494" t="s">
        <v>115</v>
      </c>
      <c r="J12" s="494" t="s">
        <v>116</v>
      </c>
      <c r="K12" s="494" t="s">
        <v>117</v>
      </c>
      <c r="L12" s="494" t="s">
        <v>118</v>
      </c>
      <c r="M12" s="494"/>
      <c r="N12" s="494"/>
      <c r="O12" s="472"/>
    </row>
    <row r="13" spans="1:15" s="68" customFormat="1" ht="12" customHeight="1">
      <c r="A13" s="482"/>
      <c r="B13" s="482"/>
      <c r="C13" s="482"/>
      <c r="D13" s="482"/>
      <c r="E13" s="472"/>
      <c r="F13" s="496"/>
      <c r="G13" s="472"/>
      <c r="H13" s="494"/>
      <c r="I13" s="494"/>
      <c r="J13" s="494"/>
      <c r="K13" s="494"/>
      <c r="L13" s="494"/>
      <c r="M13" s="494"/>
      <c r="N13" s="494"/>
      <c r="O13" s="472"/>
    </row>
    <row r="14" spans="1:15" s="68" customFormat="1" ht="8.25" customHeight="1">
      <c r="A14" s="482"/>
      <c r="B14" s="482"/>
      <c r="C14" s="482"/>
      <c r="D14" s="482"/>
      <c r="E14" s="472"/>
      <c r="F14" s="470"/>
      <c r="G14" s="472"/>
      <c r="H14" s="494"/>
      <c r="I14" s="494"/>
      <c r="J14" s="494"/>
      <c r="K14" s="494"/>
      <c r="L14" s="494"/>
      <c r="M14" s="494"/>
      <c r="N14" s="494"/>
      <c r="O14" s="472"/>
    </row>
    <row r="15" spans="1:15" ht="7.5" customHeight="1">
      <c r="A15" s="69">
        <v>1</v>
      </c>
      <c r="B15" s="69">
        <v>2</v>
      </c>
      <c r="C15" s="69">
        <v>3</v>
      </c>
      <c r="D15" s="69">
        <v>4</v>
      </c>
      <c r="E15" s="69">
        <v>5</v>
      </c>
      <c r="F15" s="69"/>
      <c r="G15" s="69">
        <v>6</v>
      </c>
      <c r="H15" s="69">
        <v>7</v>
      </c>
      <c r="I15" s="69">
        <v>8</v>
      </c>
      <c r="J15" s="69">
        <v>9</v>
      </c>
      <c r="K15" s="69">
        <v>10</v>
      </c>
      <c r="L15" s="69">
        <v>11</v>
      </c>
      <c r="M15" s="69">
        <v>12</v>
      </c>
      <c r="N15" s="69">
        <v>13</v>
      </c>
      <c r="O15" s="69">
        <v>14</v>
      </c>
    </row>
    <row r="16" spans="1:15" s="393" customFormat="1" ht="127.5" customHeight="1">
      <c r="A16" s="390" t="s">
        <v>119</v>
      </c>
      <c r="B16" s="391">
        <v>600</v>
      </c>
      <c r="C16" s="391">
        <v>60016</v>
      </c>
      <c r="D16" s="391">
        <v>6050</v>
      </c>
      <c r="E16" s="392" t="str">
        <f>6!E16</f>
        <v>Rewitalizacja ulic Leśnej i Korczaka w Trzebnicy polegająca na przebudowie ulicy Leśnej na jezdnię, pieszojezdnię i ciągi spacerowe oraz zagospodarowaniu terenów przy stawach na tereny rekreacyjno - wypoczynkowe, uzdrowiskowe wraz z instalacją systemu monitoringu</v>
      </c>
      <c r="F16" s="419" t="s">
        <v>433</v>
      </c>
      <c r="G16" s="242">
        <f>6!F16</f>
        <v>5370000</v>
      </c>
      <c r="H16" s="242">
        <f>6!G16</f>
        <v>270000</v>
      </c>
      <c r="I16" s="242">
        <f>6!H16</f>
        <v>81000</v>
      </c>
      <c r="J16" s="242">
        <f>6!I16</f>
        <v>189000</v>
      </c>
      <c r="K16" s="20" t="s">
        <v>120</v>
      </c>
      <c r="L16" s="242"/>
      <c r="M16" s="71">
        <v>5100000</v>
      </c>
      <c r="N16" s="251"/>
      <c r="O16" s="73" t="s">
        <v>121</v>
      </c>
    </row>
    <row r="17" spans="1:15" ht="63.75" customHeight="1">
      <c r="A17" s="17" t="s">
        <v>122</v>
      </c>
      <c r="B17" s="70">
        <v>600</v>
      </c>
      <c r="C17" s="70">
        <v>63003</v>
      </c>
      <c r="D17" s="70">
        <v>6050</v>
      </c>
      <c r="E17" s="369" t="s">
        <v>382</v>
      </c>
      <c r="F17" s="419" t="s">
        <v>433</v>
      </c>
      <c r="G17" s="16">
        <f>6!F17</f>
        <v>384440</v>
      </c>
      <c r="H17" s="16">
        <f>6!G17</f>
        <v>130000</v>
      </c>
      <c r="I17" s="16">
        <f>6!H17</f>
        <v>32500</v>
      </c>
      <c r="J17" s="16">
        <f>6!I17</f>
        <v>97500</v>
      </c>
      <c r="K17" s="20" t="s">
        <v>120</v>
      </c>
      <c r="L17" s="74"/>
      <c r="M17" s="16">
        <v>254440</v>
      </c>
      <c r="N17" s="10"/>
      <c r="O17" s="73" t="s">
        <v>121</v>
      </c>
    </row>
    <row r="18" spans="1:15" ht="63.75" customHeight="1">
      <c r="A18" s="70" t="s">
        <v>123</v>
      </c>
      <c r="B18" s="70">
        <v>926</v>
      </c>
      <c r="C18" s="70">
        <v>92601</v>
      </c>
      <c r="D18" s="70">
        <v>6050</v>
      </c>
      <c r="E18" s="365" t="s">
        <v>381</v>
      </c>
      <c r="F18" s="419" t="s">
        <v>434</v>
      </c>
      <c r="G18" s="16">
        <f>6!F22</f>
        <v>32000000</v>
      </c>
      <c r="H18" s="16">
        <f>6!G22</f>
        <v>15210590</v>
      </c>
      <c r="I18" s="16">
        <f>6!H22</f>
        <v>2405985</v>
      </c>
      <c r="J18" s="16">
        <f>6!I22</f>
        <v>6734605</v>
      </c>
      <c r="K18" s="343" t="str">
        <f>6!J22</f>
        <v>A.      
B.   
C.</v>
      </c>
      <c r="L18" s="16">
        <f>6!K22</f>
        <v>6070000</v>
      </c>
      <c r="M18" s="71">
        <v>7000000</v>
      </c>
      <c r="N18" s="10"/>
      <c r="O18" s="73" t="s">
        <v>121</v>
      </c>
    </row>
    <row r="19" spans="1:15" ht="49.5" customHeight="1">
      <c r="A19" s="17" t="s">
        <v>124</v>
      </c>
      <c r="B19" s="70">
        <v>926</v>
      </c>
      <c r="C19" s="70">
        <v>92601</v>
      </c>
      <c r="D19" s="70">
        <v>6050</v>
      </c>
      <c r="E19" s="20" t="s">
        <v>336</v>
      </c>
      <c r="F19" s="419" t="s">
        <v>433</v>
      </c>
      <c r="G19" s="16">
        <f>6!F23</f>
        <v>4100000</v>
      </c>
      <c r="H19" s="16">
        <f>6!G23</f>
        <v>3600000</v>
      </c>
      <c r="I19" s="16">
        <f>6!H23</f>
        <v>3600000</v>
      </c>
      <c r="J19" s="16"/>
      <c r="K19" s="20" t="s">
        <v>120</v>
      </c>
      <c r="L19" s="74"/>
      <c r="M19" s="16">
        <v>150000</v>
      </c>
      <c r="N19" s="10"/>
      <c r="O19" s="73" t="s">
        <v>121</v>
      </c>
    </row>
    <row r="20" spans="1:15" ht="22.5" customHeight="1">
      <c r="A20" s="491" t="s">
        <v>101</v>
      </c>
      <c r="B20" s="492"/>
      <c r="C20" s="492"/>
      <c r="D20" s="492"/>
      <c r="E20" s="493"/>
      <c r="F20" s="418"/>
      <c r="G20" s="75">
        <f aca="true" t="shared" si="0" ref="G20:N20">SUM(G16:G19)</f>
        <v>41854440</v>
      </c>
      <c r="H20" s="75">
        <f t="shared" si="0"/>
        <v>19210590</v>
      </c>
      <c r="I20" s="75">
        <f t="shared" si="0"/>
        <v>6119485</v>
      </c>
      <c r="J20" s="75">
        <f t="shared" si="0"/>
        <v>7021105</v>
      </c>
      <c r="K20" s="75">
        <v>1870000</v>
      </c>
      <c r="L20" s="75">
        <f t="shared" si="0"/>
        <v>6070000</v>
      </c>
      <c r="M20" s="75">
        <f t="shared" si="0"/>
        <v>12504440</v>
      </c>
      <c r="N20" s="75">
        <f t="shared" si="0"/>
        <v>0</v>
      </c>
      <c r="O20" s="76" t="s">
        <v>128</v>
      </c>
    </row>
    <row r="21" spans="1:15" ht="22.5" customHeight="1">
      <c r="A21" s="77"/>
      <c r="B21" s="77"/>
      <c r="C21" s="77"/>
      <c r="D21" s="77"/>
      <c r="E21" s="77"/>
      <c r="F21" s="77"/>
      <c r="G21" s="78"/>
      <c r="H21" s="78"/>
      <c r="I21" s="78"/>
      <c r="J21" s="78"/>
      <c r="K21" s="78"/>
      <c r="L21" s="78"/>
      <c r="M21" s="78"/>
      <c r="N21" s="78"/>
      <c r="O21" s="79"/>
    </row>
    <row r="22" spans="1:15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ht="12.75">
      <c r="A23" s="80" t="s">
        <v>129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ht="12.75">
      <c r="A24" s="80" t="s">
        <v>130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ht="12.75">
      <c r="A25" s="80" t="s">
        <v>131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</row>
    <row r="26" spans="1:15" ht="12.75">
      <c r="A26" s="80" t="s">
        <v>132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</row>
    <row r="27" spans="1:15" ht="12.75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</row>
  </sheetData>
  <mergeCells count="19">
    <mergeCell ref="A8:O8"/>
    <mergeCell ref="A10:A14"/>
    <mergeCell ref="B10:B14"/>
    <mergeCell ref="C10:C14"/>
    <mergeCell ref="D10:D14"/>
    <mergeCell ref="E10:E14"/>
    <mergeCell ref="G10:G14"/>
    <mergeCell ref="H10:N10"/>
    <mergeCell ref="O10:O14"/>
    <mergeCell ref="H11:H14"/>
    <mergeCell ref="A20:E20"/>
    <mergeCell ref="I11:L11"/>
    <mergeCell ref="M11:M14"/>
    <mergeCell ref="N11:N14"/>
    <mergeCell ref="I12:I14"/>
    <mergeCell ref="J12:J14"/>
    <mergeCell ref="K12:K14"/>
    <mergeCell ref="L12:L14"/>
    <mergeCell ref="F10:F14"/>
  </mergeCells>
  <printOptions/>
  <pageMargins left="0.4724409448818898" right="0.1968503937007874" top="0.22" bottom="0.16" header="0.17" footer="0.16"/>
  <pageSetup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G3" sqref="G3"/>
    </sheetView>
  </sheetViews>
  <sheetFormatPr defaultColWidth="9.140625" defaultRowHeight="12.75"/>
  <cols>
    <col min="1" max="1" width="4.140625" style="22" customWidth="1"/>
    <col min="2" max="2" width="6.8515625" style="22" customWidth="1"/>
    <col min="3" max="3" width="7.7109375" style="22" customWidth="1"/>
    <col min="4" max="4" width="6.00390625" style="22" customWidth="1"/>
    <col min="5" max="5" width="35.140625" style="22" customWidth="1"/>
    <col min="6" max="6" width="8.8515625" style="22" customWidth="1"/>
    <col min="7" max="7" width="9.421875" style="22" customWidth="1"/>
    <col min="8" max="8" width="9.00390625" style="22" customWidth="1"/>
    <col min="9" max="9" width="9.421875" style="22" customWidth="1"/>
    <col min="10" max="10" width="10.8515625" style="22" customWidth="1"/>
    <col min="11" max="11" width="13.28125" style="22" customWidth="1"/>
    <col min="12" max="12" width="20.28125" style="22" customWidth="1"/>
    <col min="13" max="16384" width="9.140625" style="22" customWidth="1"/>
  </cols>
  <sheetData>
    <row r="1" ht="12.75">
      <c r="L1" s="1" t="s">
        <v>133</v>
      </c>
    </row>
    <row r="2" ht="12.75">
      <c r="L2" s="1" t="s">
        <v>445</v>
      </c>
    </row>
    <row r="3" ht="12.75">
      <c r="L3" s="1" t="s">
        <v>1</v>
      </c>
    </row>
    <row r="4" ht="12.75">
      <c r="L4" s="1" t="s">
        <v>447</v>
      </c>
    </row>
    <row r="6" spans="1:12" ht="18">
      <c r="A6" s="471" t="s">
        <v>370</v>
      </c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</row>
    <row r="7" spans="1:12" ht="10.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7" t="s">
        <v>105</v>
      </c>
    </row>
    <row r="8" spans="1:12" s="68" customFormat="1" ht="19.5" customHeight="1">
      <c r="A8" s="482" t="s">
        <v>106</v>
      </c>
      <c r="B8" s="482" t="s">
        <v>3</v>
      </c>
      <c r="C8" s="482" t="s">
        <v>107</v>
      </c>
      <c r="D8" s="482" t="s">
        <v>4</v>
      </c>
      <c r="E8" s="472" t="s">
        <v>134</v>
      </c>
      <c r="F8" s="472" t="s">
        <v>109</v>
      </c>
      <c r="G8" s="472" t="s">
        <v>110</v>
      </c>
      <c r="H8" s="472"/>
      <c r="I8" s="472"/>
      <c r="J8" s="472"/>
      <c r="K8" s="472"/>
      <c r="L8" s="474" t="s">
        <v>111</v>
      </c>
    </row>
    <row r="9" spans="1:12" s="68" customFormat="1" ht="19.5" customHeight="1">
      <c r="A9" s="482"/>
      <c r="B9" s="482"/>
      <c r="C9" s="482"/>
      <c r="D9" s="482"/>
      <c r="E9" s="472"/>
      <c r="F9" s="472"/>
      <c r="G9" s="494" t="s">
        <v>371</v>
      </c>
      <c r="H9" s="494" t="s">
        <v>112</v>
      </c>
      <c r="I9" s="494"/>
      <c r="J9" s="494"/>
      <c r="K9" s="494"/>
      <c r="L9" s="474"/>
    </row>
    <row r="10" spans="1:12" s="68" customFormat="1" ht="29.25" customHeight="1">
      <c r="A10" s="482"/>
      <c r="B10" s="482"/>
      <c r="C10" s="482"/>
      <c r="D10" s="482"/>
      <c r="E10" s="472"/>
      <c r="F10" s="472"/>
      <c r="G10" s="494"/>
      <c r="H10" s="494" t="s">
        <v>115</v>
      </c>
      <c r="I10" s="494" t="s">
        <v>116</v>
      </c>
      <c r="J10" s="494" t="s">
        <v>135</v>
      </c>
      <c r="K10" s="494" t="s">
        <v>118</v>
      </c>
      <c r="L10" s="474"/>
    </row>
    <row r="11" spans="1:12" s="68" customFormat="1" ht="9" customHeight="1">
      <c r="A11" s="482"/>
      <c r="B11" s="482"/>
      <c r="C11" s="482"/>
      <c r="D11" s="482"/>
      <c r="E11" s="472"/>
      <c r="F11" s="472"/>
      <c r="G11" s="494"/>
      <c r="H11" s="494"/>
      <c r="I11" s="494"/>
      <c r="J11" s="494"/>
      <c r="K11" s="494"/>
      <c r="L11" s="474"/>
    </row>
    <row r="12" spans="1:12" s="68" customFormat="1" ht="6.75" customHeight="1">
      <c r="A12" s="482"/>
      <c r="B12" s="482"/>
      <c r="C12" s="482"/>
      <c r="D12" s="482"/>
      <c r="E12" s="472"/>
      <c r="F12" s="472"/>
      <c r="G12" s="494"/>
      <c r="H12" s="494"/>
      <c r="I12" s="494"/>
      <c r="J12" s="494"/>
      <c r="K12" s="494"/>
      <c r="L12" s="474"/>
    </row>
    <row r="13" spans="1:12" ht="7.5" customHeight="1">
      <c r="A13" s="69">
        <v>1</v>
      </c>
      <c r="B13" s="69">
        <v>2</v>
      </c>
      <c r="C13" s="69">
        <v>3</v>
      </c>
      <c r="D13" s="69">
        <v>4</v>
      </c>
      <c r="E13" s="69">
        <v>5</v>
      </c>
      <c r="F13" s="69">
        <v>6</v>
      </c>
      <c r="G13" s="69">
        <v>7</v>
      </c>
      <c r="H13" s="69">
        <v>8</v>
      </c>
      <c r="I13" s="69">
        <v>9</v>
      </c>
      <c r="J13" s="69">
        <v>10</v>
      </c>
      <c r="K13" s="69">
        <v>11</v>
      </c>
      <c r="L13" s="69">
        <v>12</v>
      </c>
    </row>
    <row r="14" spans="1:12" ht="38.25" customHeight="1">
      <c r="A14" s="14" t="s">
        <v>119</v>
      </c>
      <c r="B14" s="243">
        <v>600</v>
      </c>
      <c r="C14" s="243">
        <v>60013</v>
      </c>
      <c r="D14" s="243">
        <v>6300</v>
      </c>
      <c r="E14" s="361" t="s">
        <v>333</v>
      </c>
      <c r="F14" s="244">
        <v>218954</v>
      </c>
      <c r="G14" s="16">
        <f>H14+I14</f>
        <v>164054</v>
      </c>
      <c r="H14" s="245">
        <v>164054</v>
      </c>
      <c r="I14" s="10"/>
      <c r="J14" s="9" t="s">
        <v>120</v>
      </c>
      <c r="K14" s="10"/>
      <c r="L14" s="246" t="s">
        <v>121</v>
      </c>
    </row>
    <row r="15" spans="1:12" ht="38.25" customHeight="1">
      <c r="A15" s="70" t="s">
        <v>122</v>
      </c>
      <c r="B15" s="70">
        <v>600</v>
      </c>
      <c r="C15" s="70">
        <v>60016</v>
      </c>
      <c r="D15" s="70">
        <v>6050</v>
      </c>
      <c r="E15" s="364" t="s">
        <v>369</v>
      </c>
      <c r="F15" s="244">
        <v>2761026</v>
      </c>
      <c r="G15" s="16">
        <f>H15+I15</f>
        <v>2761026</v>
      </c>
      <c r="H15" s="10">
        <v>2761026</v>
      </c>
      <c r="I15" s="10"/>
      <c r="J15" s="9" t="s">
        <v>120</v>
      </c>
      <c r="K15" s="10"/>
      <c r="L15" s="246" t="s">
        <v>121</v>
      </c>
    </row>
    <row r="16" spans="1:12" ht="89.25" customHeight="1">
      <c r="A16" s="70" t="s">
        <v>123</v>
      </c>
      <c r="B16" s="70">
        <v>600</v>
      </c>
      <c r="C16" s="70">
        <v>60016</v>
      </c>
      <c r="D16" s="70">
        <v>6050</v>
      </c>
      <c r="E16" s="362" t="s">
        <v>372</v>
      </c>
      <c r="F16" s="10">
        <v>5370000</v>
      </c>
      <c r="G16" s="16">
        <f>H16+I16</f>
        <v>270000</v>
      </c>
      <c r="H16" s="10">
        <v>81000</v>
      </c>
      <c r="I16" s="10">
        <v>189000</v>
      </c>
      <c r="J16" s="20" t="s">
        <v>120</v>
      </c>
      <c r="K16" s="10"/>
      <c r="L16" s="73" t="s">
        <v>121</v>
      </c>
    </row>
    <row r="17" spans="1:12" ht="38.25" customHeight="1">
      <c r="A17" s="70" t="s">
        <v>124</v>
      </c>
      <c r="B17" s="70">
        <v>600</v>
      </c>
      <c r="C17" s="70">
        <v>63003</v>
      </c>
      <c r="D17" s="70">
        <v>6050</v>
      </c>
      <c r="E17" s="363" t="s">
        <v>374</v>
      </c>
      <c r="F17" s="16">
        <v>384440</v>
      </c>
      <c r="G17" s="16">
        <f aca="true" t="shared" si="0" ref="G17:G24">H17+I17</f>
        <v>130000</v>
      </c>
      <c r="H17" s="16">
        <v>32500</v>
      </c>
      <c r="I17" s="16">
        <v>97500</v>
      </c>
      <c r="J17" s="20" t="s">
        <v>120</v>
      </c>
      <c r="K17" s="16"/>
      <c r="L17" s="73" t="s">
        <v>121</v>
      </c>
    </row>
    <row r="18" spans="1:12" ht="38.25" customHeight="1">
      <c r="A18" s="70" t="s">
        <v>125</v>
      </c>
      <c r="B18" s="70">
        <v>754</v>
      </c>
      <c r="C18" s="70">
        <v>75414</v>
      </c>
      <c r="D18" s="70">
        <v>6050</v>
      </c>
      <c r="E18" s="366" t="s">
        <v>373</v>
      </c>
      <c r="F18" s="16">
        <v>24500</v>
      </c>
      <c r="G18" s="16">
        <f t="shared" si="0"/>
        <v>24500</v>
      </c>
      <c r="H18" s="16">
        <v>24500</v>
      </c>
      <c r="I18" s="16"/>
      <c r="J18" s="20" t="s">
        <v>120</v>
      </c>
      <c r="K18" s="16"/>
      <c r="L18" s="73" t="s">
        <v>121</v>
      </c>
    </row>
    <row r="19" spans="1:12" ht="38.25" customHeight="1">
      <c r="A19" s="70" t="s">
        <v>126</v>
      </c>
      <c r="B19" s="70">
        <v>801</v>
      </c>
      <c r="C19" s="70">
        <v>80101</v>
      </c>
      <c r="D19" s="70">
        <v>6050</v>
      </c>
      <c r="E19" s="366" t="s">
        <v>395</v>
      </c>
      <c r="F19" s="16">
        <v>480000</v>
      </c>
      <c r="G19" s="16">
        <f t="shared" si="0"/>
        <v>480000</v>
      </c>
      <c r="H19" s="16">
        <v>185280</v>
      </c>
      <c r="I19" s="16">
        <v>294720</v>
      </c>
      <c r="J19" s="20" t="s">
        <v>120</v>
      </c>
      <c r="K19" s="16"/>
      <c r="L19" s="73" t="s">
        <v>121</v>
      </c>
    </row>
    <row r="20" spans="1:12" ht="38.25" customHeight="1">
      <c r="A20" s="70" t="s">
        <v>127</v>
      </c>
      <c r="B20" s="70">
        <v>801</v>
      </c>
      <c r="C20" s="70">
        <v>80101</v>
      </c>
      <c r="D20" s="70">
        <v>6050</v>
      </c>
      <c r="E20" s="366" t="s">
        <v>394</v>
      </c>
      <c r="F20" s="16">
        <v>485630</v>
      </c>
      <c r="G20" s="16">
        <f t="shared" si="0"/>
        <v>485630</v>
      </c>
      <c r="H20" s="16">
        <v>187453</v>
      </c>
      <c r="I20" s="16">
        <v>298177</v>
      </c>
      <c r="J20" s="20" t="s">
        <v>120</v>
      </c>
      <c r="K20" s="16"/>
      <c r="L20" s="73" t="s">
        <v>121</v>
      </c>
    </row>
    <row r="21" spans="1:12" ht="38.25" customHeight="1">
      <c r="A21" s="70" t="s">
        <v>136</v>
      </c>
      <c r="B21" s="70">
        <v>801</v>
      </c>
      <c r="C21" s="70">
        <v>80104</v>
      </c>
      <c r="D21" s="70">
        <v>6050</v>
      </c>
      <c r="E21" s="20" t="s">
        <v>331</v>
      </c>
      <c r="F21" s="16">
        <v>2710000</v>
      </c>
      <c r="G21" s="16">
        <f t="shared" si="0"/>
        <v>1350000</v>
      </c>
      <c r="H21" s="16">
        <v>1350000</v>
      </c>
      <c r="I21" s="16"/>
      <c r="J21" s="20" t="s">
        <v>120</v>
      </c>
      <c r="K21" s="16"/>
      <c r="L21" s="73" t="s">
        <v>121</v>
      </c>
    </row>
    <row r="22" spans="1:12" ht="38.25" customHeight="1">
      <c r="A22" s="70" t="s">
        <v>137</v>
      </c>
      <c r="B22" s="70">
        <v>926</v>
      </c>
      <c r="C22" s="70">
        <v>92601</v>
      </c>
      <c r="D22" s="70">
        <v>6050</v>
      </c>
      <c r="E22" s="365" t="s">
        <v>375</v>
      </c>
      <c r="F22" s="16">
        <v>32000000</v>
      </c>
      <c r="G22" s="16">
        <f>H22+I22+6070000</f>
        <v>15210590</v>
      </c>
      <c r="H22" s="16">
        <f>4940590-2534605</f>
        <v>2405985</v>
      </c>
      <c r="I22" s="16">
        <f>4200000+2534605</f>
        <v>6734605</v>
      </c>
      <c r="J22" s="20" t="s">
        <v>435</v>
      </c>
      <c r="K22" s="16">
        <v>6070000</v>
      </c>
      <c r="L22" s="73" t="s">
        <v>121</v>
      </c>
    </row>
    <row r="23" spans="1:12" ht="38.25" customHeight="1">
      <c r="A23" s="70" t="s">
        <v>138</v>
      </c>
      <c r="B23" s="70">
        <v>926</v>
      </c>
      <c r="C23" s="70">
        <v>92601</v>
      </c>
      <c r="D23" s="70">
        <v>6050</v>
      </c>
      <c r="E23" s="20" t="s">
        <v>332</v>
      </c>
      <c r="F23" s="8">
        <v>4100000</v>
      </c>
      <c r="G23" s="16">
        <f t="shared" si="0"/>
        <v>3600000</v>
      </c>
      <c r="H23" s="8">
        <v>3600000</v>
      </c>
      <c r="I23" s="8"/>
      <c r="J23" s="20" t="s">
        <v>120</v>
      </c>
      <c r="K23" s="8"/>
      <c r="L23" s="73" t="s">
        <v>121</v>
      </c>
    </row>
    <row r="24" spans="1:12" ht="38.25" customHeight="1">
      <c r="A24" s="70" t="s">
        <v>139</v>
      </c>
      <c r="B24" s="70">
        <v>926</v>
      </c>
      <c r="C24" s="70">
        <v>92605</v>
      </c>
      <c r="D24" s="70">
        <v>6050</v>
      </c>
      <c r="E24" s="367" t="s">
        <v>376</v>
      </c>
      <c r="F24" s="8">
        <v>628660</v>
      </c>
      <c r="G24" s="8">
        <f t="shared" si="0"/>
        <v>600000</v>
      </c>
      <c r="H24" s="8">
        <v>214002</v>
      </c>
      <c r="I24" s="8">
        <v>385998</v>
      </c>
      <c r="J24" s="20" t="s">
        <v>120</v>
      </c>
      <c r="K24" s="8"/>
      <c r="L24" s="73" t="s">
        <v>121</v>
      </c>
    </row>
    <row r="25" spans="1:12" ht="22.5" customHeight="1">
      <c r="A25" s="473" t="s">
        <v>101</v>
      </c>
      <c r="B25" s="473"/>
      <c r="C25" s="473"/>
      <c r="D25" s="473"/>
      <c r="E25" s="473"/>
      <c r="F25" s="387">
        <f>SUM(F15:F24)</f>
        <v>48944256</v>
      </c>
      <c r="G25" s="389">
        <f>H25+I25+J25+K25</f>
        <v>26945800</v>
      </c>
      <c r="H25" s="388">
        <f>SUM(H14:H24)</f>
        <v>11005800</v>
      </c>
      <c r="I25" s="75">
        <f>SUM(I15:I24)</f>
        <v>8000000</v>
      </c>
      <c r="J25" s="75">
        <v>1870000</v>
      </c>
      <c r="K25" s="75">
        <f>SUM(K14:K24)</f>
        <v>6070000</v>
      </c>
      <c r="L25" s="76" t="s">
        <v>128</v>
      </c>
    </row>
    <row r="26" spans="1:12" ht="12.75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2.75">
      <c r="A27" s="80" t="s">
        <v>129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2.75">
      <c r="A28" s="80" t="s">
        <v>130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  <row r="29" spans="1:12" ht="12.75">
      <c r="A29" s="80" t="s">
        <v>131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</row>
    <row r="30" spans="1:12" ht="12.75">
      <c r="A30" s="80" t="s">
        <v>132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spans="1:12" ht="12.75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ht="12.75">
      <c r="A32" s="84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1:12" ht="12.75">
      <c r="A33" s="80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  <row r="34" spans="1:12" ht="12.75">
      <c r="A34" s="80"/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</row>
    <row r="35" spans="1:12" ht="12.7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</sheetData>
  <mergeCells count="16">
    <mergeCell ref="A6:L6"/>
    <mergeCell ref="A8:A12"/>
    <mergeCell ref="B8:B12"/>
    <mergeCell ref="C8:C12"/>
    <mergeCell ref="D8:D12"/>
    <mergeCell ref="E8:E12"/>
    <mergeCell ref="F8:F12"/>
    <mergeCell ref="G8:K8"/>
    <mergeCell ref="L8:L12"/>
    <mergeCell ref="G9:G12"/>
    <mergeCell ref="A25:E25"/>
    <mergeCell ref="H9:K9"/>
    <mergeCell ref="H10:H12"/>
    <mergeCell ref="I10:I12"/>
    <mergeCell ref="J10:J12"/>
    <mergeCell ref="K10:K12"/>
  </mergeCells>
  <printOptions/>
  <pageMargins left="0.52" right="0.34" top="0.17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3"/>
  <sheetViews>
    <sheetView tabSelected="1" workbookViewId="0" topLeftCell="B34">
      <selection activeCell="G57" sqref="G57"/>
    </sheetView>
  </sheetViews>
  <sheetFormatPr defaultColWidth="9.140625" defaultRowHeight="12.75"/>
  <cols>
    <col min="1" max="1" width="3.57421875" style="85" customWidth="1"/>
    <col min="2" max="2" width="26.28125" style="85" customWidth="1"/>
    <col min="3" max="3" width="10.57421875" style="85" customWidth="1"/>
    <col min="4" max="4" width="12.00390625" style="85" customWidth="1"/>
    <col min="5" max="5" width="9.140625" style="85" customWidth="1"/>
    <col min="6" max="6" width="7.28125" style="85" customWidth="1"/>
    <col min="7" max="7" width="8.140625" style="85" customWidth="1"/>
    <col min="8" max="8" width="8.7109375" style="85" customWidth="1"/>
    <col min="9" max="10" width="7.7109375" style="85" customWidth="1"/>
    <col min="11" max="11" width="9.7109375" style="85" customWidth="1"/>
    <col min="12" max="12" width="11.7109375" style="85" customWidth="1"/>
    <col min="13" max="13" width="12.421875" style="85" customWidth="1"/>
    <col min="14" max="14" width="8.28125" style="85" customWidth="1"/>
    <col min="15" max="15" width="8.140625" style="85" customWidth="1"/>
    <col min="16" max="16" width="8.7109375" style="85" customWidth="1"/>
    <col min="17" max="16384" width="10.28125" style="85" customWidth="1"/>
  </cols>
  <sheetData>
    <row r="1" spans="14:15" ht="12.75">
      <c r="N1" s="1" t="s">
        <v>140</v>
      </c>
      <c r="O1" s="1"/>
    </row>
    <row r="2" spans="14:15" ht="12.75">
      <c r="N2" s="1" t="s">
        <v>445</v>
      </c>
      <c r="O2" s="1"/>
    </row>
    <row r="3" spans="14:15" ht="12.75">
      <c r="N3" s="1" t="s">
        <v>1</v>
      </c>
      <c r="O3" s="1"/>
    </row>
    <row r="4" spans="14:15" ht="12.75">
      <c r="N4" s="1" t="s">
        <v>448</v>
      </c>
      <c r="O4" s="1"/>
    </row>
    <row r="5" spans="14:15" ht="12.75">
      <c r="N5" s="1"/>
      <c r="O5" s="1"/>
    </row>
    <row r="6" spans="1:16" ht="18">
      <c r="A6" s="505" t="s">
        <v>141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</row>
    <row r="7" spans="1:16" ht="18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</row>
    <row r="8" spans="1:16" ht="10.5" customHeight="1">
      <c r="A8" s="504" t="s">
        <v>106</v>
      </c>
      <c r="B8" s="504" t="s">
        <v>142</v>
      </c>
      <c r="C8" s="503" t="s">
        <v>143</v>
      </c>
      <c r="D8" s="503" t="s">
        <v>144</v>
      </c>
      <c r="E8" s="504" t="s">
        <v>145</v>
      </c>
      <c r="F8" s="504"/>
      <c r="G8" s="504" t="s">
        <v>110</v>
      </c>
      <c r="H8" s="504"/>
      <c r="I8" s="504"/>
      <c r="J8" s="504"/>
      <c r="K8" s="504"/>
      <c r="L8" s="504"/>
      <c r="M8" s="504"/>
      <c r="N8" s="504"/>
      <c r="O8" s="504"/>
      <c r="P8" s="504"/>
    </row>
    <row r="9" spans="1:16" ht="10.5" customHeight="1">
      <c r="A9" s="504"/>
      <c r="B9" s="504"/>
      <c r="C9" s="503"/>
      <c r="D9" s="503"/>
      <c r="E9" s="503" t="s">
        <v>146</v>
      </c>
      <c r="F9" s="503" t="s">
        <v>147</v>
      </c>
      <c r="G9" s="504" t="s">
        <v>114</v>
      </c>
      <c r="H9" s="504"/>
      <c r="I9" s="504"/>
      <c r="J9" s="504"/>
      <c r="K9" s="504"/>
      <c r="L9" s="504"/>
      <c r="M9" s="504"/>
      <c r="N9" s="504"/>
      <c r="O9" s="504"/>
      <c r="P9" s="504"/>
    </row>
    <row r="10" spans="1:16" ht="12.75">
      <c r="A10" s="504"/>
      <c r="B10" s="504"/>
      <c r="C10" s="503"/>
      <c r="D10" s="503"/>
      <c r="E10" s="503"/>
      <c r="F10" s="503"/>
      <c r="G10" s="503" t="s">
        <v>426</v>
      </c>
      <c r="H10" s="504" t="s">
        <v>64</v>
      </c>
      <c r="I10" s="504"/>
      <c r="J10" s="504"/>
      <c r="K10" s="504"/>
      <c r="L10" s="504"/>
      <c r="M10" s="504"/>
      <c r="N10" s="504"/>
      <c r="O10" s="504"/>
      <c r="P10" s="504"/>
    </row>
    <row r="11" spans="1:16" ht="14.25" customHeight="1">
      <c r="A11" s="504"/>
      <c r="B11" s="504"/>
      <c r="C11" s="503"/>
      <c r="D11" s="503"/>
      <c r="E11" s="503"/>
      <c r="F11" s="503"/>
      <c r="G11" s="503"/>
      <c r="H11" s="504" t="s">
        <v>149</v>
      </c>
      <c r="I11" s="504"/>
      <c r="J11" s="504"/>
      <c r="K11" s="504"/>
      <c r="L11" s="504" t="s">
        <v>150</v>
      </c>
      <c r="M11" s="504"/>
      <c r="N11" s="504"/>
      <c r="O11" s="504"/>
      <c r="P11" s="504"/>
    </row>
    <row r="12" spans="1:16" ht="12.75" customHeight="1">
      <c r="A12" s="504"/>
      <c r="B12" s="504"/>
      <c r="C12" s="503"/>
      <c r="D12" s="503"/>
      <c r="E12" s="503"/>
      <c r="F12" s="503"/>
      <c r="G12" s="503"/>
      <c r="H12" s="503" t="s">
        <v>151</v>
      </c>
      <c r="I12" s="504" t="s">
        <v>152</v>
      </c>
      <c r="J12" s="504"/>
      <c r="K12" s="504"/>
      <c r="L12" s="503" t="s">
        <v>427</v>
      </c>
      <c r="M12" s="503" t="s">
        <v>152</v>
      </c>
      <c r="N12" s="503"/>
      <c r="O12" s="503"/>
      <c r="P12" s="503"/>
    </row>
    <row r="13" spans="1:16" ht="48" customHeight="1">
      <c r="A13" s="504"/>
      <c r="B13" s="504"/>
      <c r="C13" s="503"/>
      <c r="D13" s="503"/>
      <c r="E13" s="503"/>
      <c r="F13" s="503"/>
      <c r="G13" s="503"/>
      <c r="H13" s="503"/>
      <c r="I13" s="88" t="s">
        <v>153</v>
      </c>
      <c r="J13" s="88" t="s">
        <v>116</v>
      </c>
      <c r="K13" s="88" t="s">
        <v>154</v>
      </c>
      <c r="L13" s="503"/>
      <c r="M13" s="88" t="s">
        <v>155</v>
      </c>
      <c r="N13" s="88" t="s">
        <v>153</v>
      </c>
      <c r="O13" s="88" t="s">
        <v>116</v>
      </c>
      <c r="P13" s="88" t="s">
        <v>156</v>
      </c>
    </row>
    <row r="14" spans="1:16" ht="7.5" customHeight="1">
      <c r="A14" s="89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9">
        <v>11</v>
      </c>
      <c r="L14" s="89">
        <v>12</v>
      </c>
      <c r="M14" s="89">
        <v>13</v>
      </c>
      <c r="N14" s="89">
        <v>14</v>
      </c>
      <c r="O14" s="89">
        <v>15</v>
      </c>
      <c r="P14" s="89">
        <v>16</v>
      </c>
    </row>
    <row r="15" spans="1:16" s="92" customFormat="1" ht="12.75">
      <c r="A15" s="397"/>
      <c r="B15" s="90" t="s">
        <v>157</v>
      </c>
      <c r="C15" s="91"/>
      <c r="D15" s="91">
        <f>SUM(D19,D25,D31,D36,D41,D49)</f>
        <v>39348730</v>
      </c>
      <c r="E15" s="91">
        <f>SUM(E19,E25,E31,E36,E41,E49)</f>
        <v>31515229</v>
      </c>
      <c r="F15" s="91">
        <f>SUM(F19,F25,F31,F36,F41,F49)</f>
        <v>7833501</v>
      </c>
      <c r="G15" s="91">
        <f aca="true" t="shared" si="0" ref="G15:P15">SUM(G19,G25,G31,G36,G41,G49)</f>
        <v>19046220</v>
      </c>
      <c r="H15" s="91">
        <f t="shared" si="0"/>
        <v>12976220</v>
      </c>
      <c r="I15" s="91">
        <f t="shared" si="0"/>
        <v>0</v>
      </c>
      <c r="J15" s="91">
        <f t="shared" si="0"/>
        <v>8000000</v>
      </c>
      <c r="K15" s="91">
        <f>SUM(K19,K25,K31,K36,K41,K49)</f>
        <v>4976220</v>
      </c>
      <c r="L15" s="91">
        <f t="shared" si="0"/>
        <v>6070000</v>
      </c>
      <c r="M15" s="91">
        <f t="shared" si="0"/>
        <v>0</v>
      </c>
      <c r="N15" s="91">
        <f>SUM(N19,N25,N31,N36,N41,N49)</f>
        <v>0</v>
      </c>
      <c r="O15" s="91">
        <f t="shared" si="0"/>
        <v>0</v>
      </c>
      <c r="P15" s="91">
        <f t="shared" si="0"/>
        <v>6070000</v>
      </c>
    </row>
    <row r="16" spans="1:16" s="92" customFormat="1" ht="12.75">
      <c r="A16" s="397"/>
      <c r="B16" s="372" t="s">
        <v>392</v>
      </c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7"/>
    </row>
    <row r="17" spans="1:16" s="92" customFormat="1" ht="12.75">
      <c r="A17" s="371"/>
      <c r="B17" s="373" t="s">
        <v>163</v>
      </c>
      <c r="C17" s="518"/>
      <c r="D17" s="519"/>
      <c r="E17" s="519"/>
      <c r="F17" s="519"/>
      <c r="G17" s="519"/>
      <c r="H17" s="519"/>
      <c r="I17" s="519"/>
      <c r="J17" s="519"/>
      <c r="K17" s="519"/>
      <c r="L17" s="519"/>
      <c r="M17" s="519"/>
      <c r="N17" s="519"/>
      <c r="O17" s="519"/>
      <c r="P17" s="520"/>
    </row>
    <row r="18" spans="1:16" s="92" customFormat="1" ht="12.75">
      <c r="A18" s="371"/>
      <c r="B18" s="394" t="s">
        <v>164</v>
      </c>
      <c r="C18" s="518"/>
      <c r="D18" s="521"/>
      <c r="E18" s="521"/>
      <c r="F18" s="521"/>
      <c r="G18" s="521"/>
      <c r="H18" s="521"/>
      <c r="I18" s="521"/>
      <c r="J18" s="521"/>
      <c r="K18" s="521"/>
      <c r="L18" s="521"/>
      <c r="M18" s="521"/>
      <c r="N18" s="521"/>
      <c r="O18" s="521"/>
      <c r="P18" s="522"/>
    </row>
    <row r="19" spans="1:16" s="92" customFormat="1" ht="114.75">
      <c r="A19" s="396" t="s">
        <v>158</v>
      </c>
      <c r="B19" s="395" t="s">
        <v>398</v>
      </c>
      <c r="C19" s="374" t="s">
        <v>393</v>
      </c>
      <c r="D19" s="375">
        <f>SUM(D20:D21)</f>
        <v>5370000</v>
      </c>
      <c r="E19" s="375">
        <f>SUM(E20:E21)</f>
        <v>5370000</v>
      </c>
      <c r="F19" s="375">
        <f>SUM(F20:F21)</f>
        <v>0</v>
      </c>
      <c r="G19" s="523">
        <f>H19+L19</f>
        <v>270000</v>
      </c>
      <c r="H19" s="523">
        <f>I19+J19+K19</f>
        <v>270000</v>
      </c>
      <c r="I19" s="523">
        <v>0</v>
      </c>
      <c r="J19" s="523">
        <f>6!I16</f>
        <v>189000</v>
      </c>
      <c r="K19" s="523">
        <f>6!H16</f>
        <v>81000</v>
      </c>
      <c r="L19" s="526">
        <v>0</v>
      </c>
      <c r="M19" s="526">
        <v>0</v>
      </c>
      <c r="N19" s="526">
        <v>0</v>
      </c>
      <c r="O19" s="526">
        <v>0</v>
      </c>
      <c r="P19" s="526">
        <v>0</v>
      </c>
    </row>
    <row r="20" spans="1:16" s="92" customFormat="1" ht="12.75">
      <c r="A20" s="371"/>
      <c r="B20" s="373" t="s">
        <v>114</v>
      </c>
      <c r="C20" s="376"/>
      <c r="D20" s="377">
        <v>270000</v>
      </c>
      <c r="E20" s="377">
        <v>270000</v>
      </c>
      <c r="F20" s="377">
        <v>0</v>
      </c>
      <c r="G20" s="524"/>
      <c r="H20" s="524"/>
      <c r="I20" s="524"/>
      <c r="J20" s="524"/>
      <c r="K20" s="524"/>
      <c r="L20" s="527"/>
      <c r="M20" s="527"/>
      <c r="N20" s="527"/>
      <c r="O20" s="527"/>
      <c r="P20" s="527"/>
    </row>
    <row r="21" spans="1:16" s="92" customFormat="1" ht="12.75">
      <c r="A21" s="398"/>
      <c r="B21" s="381" t="s">
        <v>334</v>
      </c>
      <c r="C21" s="378"/>
      <c r="D21" s="379">
        <v>5100000</v>
      </c>
      <c r="E21" s="379">
        <v>5100000</v>
      </c>
      <c r="F21" s="379">
        <v>0</v>
      </c>
      <c r="G21" s="525"/>
      <c r="H21" s="525"/>
      <c r="I21" s="525"/>
      <c r="J21" s="525"/>
      <c r="K21" s="525"/>
      <c r="L21" s="528"/>
      <c r="M21" s="528"/>
      <c r="N21" s="528"/>
      <c r="O21" s="528"/>
      <c r="P21" s="528"/>
    </row>
    <row r="22" spans="1:16" ht="12.75">
      <c r="A22" s="399"/>
      <c r="B22" s="260" t="s">
        <v>387</v>
      </c>
      <c r="C22" s="506"/>
      <c r="D22" s="507"/>
      <c r="E22" s="507"/>
      <c r="F22" s="507"/>
      <c r="G22" s="507"/>
      <c r="H22" s="507"/>
      <c r="I22" s="507"/>
      <c r="J22" s="507"/>
      <c r="K22" s="507"/>
      <c r="L22" s="507"/>
      <c r="M22" s="507"/>
      <c r="N22" s="507"/>
      <c r="O22" s="507"/>
      <c r="P22" s="508"/>
    </row>
    <row r="23" spans="1:16" ht="12.75">
      <c r="A23" s="231"/>
      <c r="B23" s="93" t="s">
        <v>388</v>
      </c>
      <c r="C23" s="497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509"/>
    </row>
    <row r="24" spans="1:16" ht="12.75">
      <c r="A24" s="231"/>
      <c r="B24" s="259" t="s">
        <v>389</v>
      </c>
      <c r="C24" s="510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1"/>
      <c r="P24" s="512"/>
    </row>
    <row r="25" spans="1:16" ht="51" customHeight="1">
      <c r="A25" s="384" t="s">
        <v>161</v>
      </c>
      <c r="B25" s="261" t="s">
        <v>390</v>
      </c>
      <c r="C25" s="264" t="s">
        <v>391</v>
      </c>
      <c r="D25" s="94">
        <f>SUM(D26:D27)</f>
        <v>384440</v>
      </c>
      <c r="E25" s="94">
        <f>SUM(E26:E27)</f>
        <v>384440</v>
      </c>
      <c r="F25" s="94">
        <f>SUM(F26:F27)</f>
        <v>0</v>
      </c>
      <c r="G25" s="461">
        <f>H25+L25</f>
        <v>130000</v>
      </c>
      <c r="H25" s="523">
        <f>I25+J25+K25</f>
        <v>130000</v>
      </c>
      <c r="I25" s="459">
        <v>0</v>
      </c>
      <c r="J25" s="459">
        <f>6!I17</f>
        <v>97500</v>
      </c>
      <c r="K25" s="459">
        <f>6!H17</f>
        <v>32500</v>
      </c>
      <c r="L25" s="467">
        <f>SUM(M25:P27)</f>
        <v>0</v>
      </c>
      <c r="M25" s="475">
        <v>0</v>
      </c>
      <c r="N25" s="475">
        <v>0</v>
      </c>
      <c r="O25" s="475">
        <v>0</v>
      </c>
      <c r="P25" s="475">
        <v>0</v>
      </c>
    </row>
    <row r="26" spans="1:16" ht="13.5" customHeight="1">
      <c r="A26" s="231"/>
      <c r="B26" s="93" t="s">
        <v>114</v>
      </c>
      <c r="C26" s="95"/>
      <c r="D26" s="96">
        <v>130000</v>
      </c>
      <c r="E26" s="96">
        <v>130000</v>
      </c>
      <c r="F26" s="96">
        <v>0</v>
      </c>
      <c r="G26" s="513"/>
      <c r="H26" s="524"/>
      <c r="I26" s="469"/>
      <c r="J26" s="469"/>
      <c r="K26" s="469"/>
      <c r="L26" s="465"/>
      <c r="M26" s="465"/>
      <c r="N26" s="465"/>
      <c r="O26" s="465"/>
      <c r="P26" s="465"/>
    </row>
    <row r="27" spans="1:16" ht="13.5" customHeight="1">
      <c r="A27" s="400"/>
      <c r="B27" s="97" t="s">
        <v>334</v>
      </c>
      <c r="C27" s="98"/>
      <c r="D27" s="99">
        <v>254440</v>
      </c>
      <c r="E27" s="99">
        <v>254440</v>
      </c>
      <c r="F27" s="99">
        <v>0</v>
      </c>
      <c r="G27" s="514"/>
      <c r="H27" s="525"/>
      <c r="I27" s="460"/>
      <c r="J27" s="460"/>
      <c r="K27" s="460"/>
      <c r="L27" s="468"/>
      <c r="M27" s="466"/>
      <c r="N27" s="466"/>
      <c r="O27" s="466"/>
      <c r="P27" s="466"/>
    </row>
    <row r="28" spans="1:16" ht="12.75" customHeight="1">
      <c r="A28" s="401"/>
      <c r="B28" s="260" t="s">
        <v>162</v>
      </c>
      <c r="C28" s="506"/>
      <c r="D28" s="507"/>
      <c r="E28" s="507"/>
      <c r="F28" s="507"/>
      <c r="G28" s="507"/>
      <c r="H28" s="507"/>
      <c r="I28" s="507"/>
      <c r="J28" s="507"/>
      <c r="K28" s="507"/>
      <c r="L28" s="507"/>
      <c r="M28" s="507"/>
      <c r="N28" s="507"/>
      <c r="O28" s="507"/>
      <c r="P28" s="508"/>
    </row>
    <row r="29" spans="1:16" ht="13.5" customHeight="1">
      <c r="A29" s="231"/>
      <c r="B29" s="93" t="s">
        <v>383</v>
      </c>
      <c r="C29" s="497"/>
      <c r="D29" s="498"/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509"/>
    </row>
    <row r="30" spans="1:16" ht="13.5" customHeight="1">
      <c r="A30" s="231"/>
      <c r="B30" s="259" t="s">
        <v>384</v>
      </c>
      <c r="C30" s="510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2"/>
    </row>
    <row r="31" spans="1:16" ht="38.25" customHeight="1">
      <c r="A31" s="231" t="s">
        <v>289</v>
      </c>
      <c r="B31" s="370" t="s">
        <v>414</v>
      </c>
      <c r="C31" s="264"/>
      <c r="D31" s="405">
        <f>SUM(D32:D32)</f>
        <v>485630</v>
      </c>
      <c r="E31" s="94">
        <f>SUM(E32:E32)</f>
        <v>485630</v>
      </c>
      <c r="F31" s="94">
        <f>SUM(F32:F32)</f>
        <v>0</v>
      </c>
      <c r="G31" s="461">
        <f>H31+L31</f>
        <v>485630</v>
      </c>
      <c r="H31" s="467">
        <f>I31+J31+K31</f>
        <v>485630</v>
      </c>
      <c r="I31" s="469">
        <v>0</v>
      </c>
      <c r="J31" s="469">
        <f>6!I20</f>
        <v>298177</v>
      </c>
      <c r="K31" s="469">
        <f>6!H20</f>
        <v>187453</v>
      </c>
      <c r="L31" s="467">
        <f>SUM(M31:P32)</f>
        <v>0</v>
      </c>
      <c r="M31" s="467">
        <v>0</v>
      </c>
      <c r="N31" s="467">
        <v>0</v>
      </c>
      <c r="O31" s="467">
        <v>0</v>
      </c>
      <c r="P31" s="467">
        <v>0</v>
      </c>
    </row>
    <row r="32" spans="1:16" ht="13.5" customHeight="1">
      <c r="A32" s="400"/>
      <c r="B32" s="97" t="s">
        <v>114</v>
      </c>
      <c r="C32" s="98"/>
      <c r="D32" s="99">
        <f>E32+F32</f>
        <v>485630</v>
      </c>
      <c r="E32" s="99">
        <f>G31</f>
        <v>485630</v>
      </c>
      <c r="F32" s="99">
        <v>0</v>
      </c>
      <c r="G32" s="514"/>
      <c r="H32" s="466"/>
      <c r="I32" s="460"/>
      <c r="J32" s="460"/>
      <c r="K32" s="460"/>
      <c r="L32" s="468"/>
      <c r="M32" s="468"/>
      <c r="N32" s="468"/>
      <c r="O32" s="468"/>
      <c r="P32" s="468"/>
    </row>
    <row r="33" spans="1:16" ht="12.75">
      <c r="A33" s="402"/>
      <c r="B33" s="260" t="s">
        <v>162</v>
      </c>
      <c r="C33" s="506"/>
      <c r="D33" s="507"/>
      <c r="E33" s="507"/>
      <c r="F33" s="507"/>
      <c r="G33" s="507"/>
      <c r="H33" s="507"/>
      <c r="I33" s="507"/>
      <c r="J33" s="507"/>
      <c r="K33" s="507"/>
      <c r="L33" s="507"/>
      <c r="M33" s="507"/>
      <c r="N33" s="507"/>
      <c r="O33" s="507"/>
      <c r="P33" s="508"/>
    </row>
    <row r="34" spans="1:16" ht="12.75">
      <c r="A34" s="403"/>
      <c r="B34" s="93" t="s">
        <v>383</v>
      </c>
      <c r="C34" s="497"/>
      <c r="D34" s="498"/>
      <c r="E34" s="498"/>
      <c r="F34" s="498"/>
      <c r="G34" s="498"/>
      <c r="H34" s="498"/>
      <c r="I34" s="498"/>
      <c r="J34" s="498"/>
      <c r="K34" s="498"/>
      <c r="L34" s="498"/>
      <c r="M34" s="498"/>
      <c r="N34" s="498"/>
      <c r="O34" s="498"/>
      <c r="P34" s="509"/>
    </row>
    <row r="35" spans="1:16" ht="12.75">
      <c r="A35" s="403"/>
      <c r="B35" s="259" t="s">
        <v>384</v>
      </c>
      <c r="C35" s="510"/>
      <c r="D35" s="511"/>
      <c r="E35" s="511"/>
      <c r="F35" s="511"/>
      <c r="G35" s="511"/>
      <c r="H35" s="511"/>
      <c r="I35" s="511"/>
      <c r="J35" s="511"/>
      <c r="K35" s="511"/>
      <c r="L35" s="511"/>
      <c r="M35" s="511"/>
      <c r="N35" s="511"/>
      <c r="O35" s="511"/>
      <c r="P35" s="512"/>
    </row>
    <row r="36" spans="1:16" ht="38.25">
      <c r="A36" s="384" t="s">
        <v>320</v>
      </c>
      <c r="B36" s="370" t="s">
        <v>396</v>
      </c>
      <c r="C36" s="264"/>
      <c r="D36" s="94">
        <f>SUM(D37:D37)</f>
        <v>480000</v>
      </c>
      <c r="E36" s="94">
        <f>SUM(E37:E37)</f>
        <v>480000</v>
      </c>
      <c r="F36" s="94">
        <f>SUM(F37:F37)</f>
        <v>0</v>
      </c>
      <c r="G36" s="461">
        <f>H36+L36</f>
        <v>480000</v>
      </c>
      <c r="H36" s="467">
        <f>I36+J36+K36</f>
        <v>480000</v>
      </c>
      <c r="I36" s="469">
        <v>0</v>
      </c>
      <c r="J36" s="469">
        <f>6!I19</f>
        <v>294720</v>
      </c>
      <c r="K36" s="469">
        <f>6!H19</f>
        <v>185280</v>
      </c>
      <c r="L36" s="467">
        <f>SUM(M36:P37)</f>
        <v>0</v>
      </c>
      <c r="M36" s="467">
        <v>0</v>
      </c>
      <c r="N36" s="467">
        <v>0</v>
      </c>
      <c r="O36" s="467">
        <v>0</v>
      </c>
      <c r="P36" s="467">
        <v>0</v>
      </c>
    </row>
    <row r="37" spans="1:16" ht="13.5" customHeight="1">
      <c r="A37" s="404"/>
      <c r="B37" s="97" t="s">
        <v>114</v>
      </c>
      <c r="C37" s="98"/>
      <c r="D37" s="99">
        <f>E37+F37</f>
        <v>480000</v>
      </c>
      <c r="E37" s="383">
        <f>G36</f>
        <v>480000</v>
      </c>
      <c r="F37" s="383">
        <v>0</v>
      </c>
      <c r="G37" s="462"/>
      <c r="H37" s="468"/>
      <c r="I37" s="469"/>
      <c r="J37" s="469"/>
      <c r="K37" s="469"/>
      <c r="L37" s="468"/>
      <c r="M37" s="468"/>
      <c r="N37" s="468"/>
      <c r="O37" s="468"/>
      <c r="P37" s="468"/>
    </row>
    <row r="38" spans="1:16" ht="13.5" customHeight="1">
      <c r="A38" s="402"/>
      <c r="B38" s="100" t="s">
        <v>159</v>
      </c>
      <c r="C38" s="497"/>
      <c r="D38" s="498"/>
      <c r="E38" s="498"/>
      <c r="F38" s="498"/>
      <c r="G38" s="498"/>
      <c r="H38" s="498"/>
      <c r="I38" s="498"/>
      <c r="J38" s="498"/>
      <c r="K38" s="498"/>
      <c r="L38" s="498"/>
      <c r="M38" s="498"/>
      <c r="N38" s="498"/>
      <c r="O38" s="498"/>
      <c r="P38" s="499"/>
    </row>
    <row r="39" spans="1:16" ht="13.5" customHeight="1">
      <c r="A39" s="403"/>
      <c r="B39" s="93" t="s">
        <v>337</v>
      </c>
      <c r="C39" s="497"/>
      <c r="D39" s="498"/>
      <c r="E39" s="498"/>
      <c r="F39" s="498"/>
      <c r="G39" s="498"/>
      <c r="H39" s="498"/>
      <c r="I39" s="498"/>
      <c r="J39" s="498"/>
      <c r="K39" s="498"/>
      <c r="L39" s="498"/>
      <c r="M39" s="498"/>
      <c r="N39" s="498"/>
      <c r="O39" s="498"/>
      <c r="P39" s="499"/>
    </row>
    <row r="40" spans="1:16" ht="13.5" customHeight="1">
      <c r="A40" s="403"/>
      <c r="B40" s="93" t="s">
        <v>338</v>
      </c>
      <c r="C40" s="500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2"/>
    </row>
    <row r="41" spans="1:16" ht="66.75" customHeight="1">
      <c r="A41" s="384" t="s">
        <v>424</v>
      </c>
      <c r="B41" s="380" t="s">
        <v>397</v>
      </c>
      <c r="C41" s="264" t="s">
        <v>339</v>
      </c>
      <c r="D41" s="265">
        <f>SUM(D42:D45)</f>
        <v>32000000</v>
      </c>
      <c r="E41" s="265">
        <f>SUM(E42:E45)</f>
        <v>24166499</v>
      </c>
      <c r="F41" s="265">
        <f>SUM(F42:F45)</f>
        <v>7833501</v>
      </c>
      <c r="G41" s="459">
        <f>H41+L41</f>
        <v>17080590</v>
      </c>
      <c r="H41" s="459">
        <f>I41+J41+K41</f>
        <v>11010590</v>
      </c>
      <c r="I41" s="459">
        <v>0</v>
      </c>
      <c r="J41" s="459">
        <f>6!I22</f>
        <v>6734605</v>
      </c>
      <c r="K41" s="459">
        <f>6!H22+6!J25</f>
        <v>4275985</v>
      </c>
      <c r="L41" s="475">
        <f>M41+N41+O41+P41</f>
        <v>6070000</v>
      </c>
      <c r="M41" s="475">
        <v>0</v>
      </c>
      <c r="N41" s="475">
        <v>0</v>
      </c>
      <c r="O41" s="475">
        <v>0</v>
      </c>
      <c r="P41" s="475">
        <v>6070000</v>
      </c>
    </row>
    <row r="42" spans="1:16" ht="13.5" customHeight="1">
      <c r="A42" s="403"/>
      <c r="B42" s="93" t="s">
        <v>148</v>
      </c>
      <c r="C42" s="95"/>
      <c r="D42" s="96">
        <v>141060</v>
      </c>
      <c r="E42" s="96">
        <v>141060</v>
      </c>
      <c r="F42" s="96">
        <v>0</v>
      </c>
      <c r="G42" s="469"/>
      <c r="H42" s="469"/>
      <c r="I42" s="469"/>
      <c r="J42" s="469"/>
      <c r="K42" s="469"/>
      <c r="L42" s="465"/>
      <c r="M42" s="465"/>
      <c r="N42" s="465"/>
      <c r="O42" s="465"/>
      <c r="P42" s="465"/>
    </row>
    <row r="43" spans="1:16" ht="13.5" customHeight="1">
      <c r="A43" s="403"/>
      <c r="B43" s="93" t="s">
        <v>113</v>
      </c>
      <c r="C43" s="101"/>
      <c r="D43" s="102">
        <v>9648350</v>
      </c>
      <c r="E43" s="102">
        <v>9648350</v>
      </c>
      <c r="F43" s="102">
        <v>0</v>
      </c>
      <c r="G43" s="467"/>
      <c r="H43" s="467"/>
      <c r="I43" s="467"/>
      <c r="J43" s="467"/>
      <c r="K43" s="467"/>
      <c r="L43" s="465"/>
      <c r="M43" s="465"/>
      <c r="N43" s="465"/>
      <c r="O43" s="465"/>
      <c r="P43" s="465"/>
    </row>
    <row r="44" spans="1:16" ht="13.5" customHeight="1">
      <c r="A44" s="403"/>
      <c r="B44" s="93" t="s">
        <v>114</v>
      </c>
      <c r="C44" s="101"/>
      <c r="D44" s="102">
        <v>15210590</v>
      </c>
      <c r="E44" s="102">
        <v>9140590</v>
      </c>
      <c r="F44" s="102">
        <v>6070000</v>
      </c>
      <c r="G44" s="467"/>
      <c r="H44" s="467"/>
      <c r="I44" s="467"/>
      <c r="J44" s="467"/>
      <c r="K44" s="467"/>
      <c r="L44" s="465"/>
      <c r="M44" s="465"/>
      <c r="N44" s="465"/>
      <c r="O44" s="465"/>
      <c r="P44" s="465"/>
    </row>
    <row r="45" spans="1:16" ht="13.5" customHeight="1">
      <c r="A45" s="404"/>
      <c r="B45" s="97" t="s">
        <v>334</v>
      </c>
      <c r="C45" s="98"/>
      <c r="D45" s="102">
        <v>7000000</v>
      </c>
      <c r="E45" s="102">
        <v>5236499</v>
      </c>
      <c r="F45" s="99">
        <v>1763501</v>
      </c>
      <c r="G45" s="460"/>
      <c r="H45" s="460"/>
      <c r="I45" s="460"/>
      <c r="J45" s="460"/>
      <c r="K45" s="460"/>
      <c r="L45" s="466"/>
      <c r="M45" s="466"/>
      <c r="N45" s="466"/>
      <c r="O45" s="466"/>
      <c r="P45" s="466"/>
    </row>
    <row r="46" spans="1:16" ht="13.5" customHeight="1">
      <c r="A46" s="399"/>
      <c r="B46" s="260" t="s">
        <v>162</v>
      </c>
      <c r="C46" s="506"/>
      <c r="D46" s="507"/>
      <c r="E46" s="507"/>
      <c r="F46" s="507"/>
      <c r="G46" s="507"/>
      <c r="H46" s="507"/>
      <c r="I46" s="507"/>
      <c r="J46" s="507"/>
      <c r="K46" s="507"/>
      <c r="L46" s="507"/>
      <c r="M46" s="507"/>
      <c r="N46" s="507"/>
      <c r="O46" s="507"/>
      <c r="P46" s="508"/>
    </row>
    <row r="47" spans="1:16" ht="13.5" customHeight="1">
      <c r="A47" s="231"/>
      <c r="B47" s="93" t="s">
        <v>383</v>
      </c>
      <c r="C47" s="497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509"/>
    </row>
    <row r="48" spans="1:16" ht="13.5" customHeight="1">
      <c r="A48" s="231"/>
      <c r="B48" s="259" t="s">
        <v>384</v>
      </c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2"/>
    </row>
    <row r="49" spans="1:16" ht="38.25">
      <c r="A49" s="231" t="s">
        <v>425</v>
      </c>
      <c r="B49" s="370" t="s">
        <v>385</v>
      </c>
      <c r="C49" s="264" t="s">
        <v>386</v>
      </c>
      <c r="D49" s="94">
        <f>SUM(D50:D51)</f>
        <v>628660</v>
      </c>
      <c r="E49" s="94">
        <f>SUM(E50:E51)</f>
        <v>628660</v>
      </c>
      <c r="F49" s="94">
        <f>SUM(F51:F51)</f>
        <v>0</v>
      </c>
      <c r="G49" s="461">
        <f>H49+L49</f>
        <v>600000</v>
      </c>
      <c r="H49" s="467">
        <f>I49+J49+K49</f>
        <v>600000</v>
      </c>
      <c r="I49" s="459">
        <v>0</v>
      </c>
      <c r="J49" s="459">
        <f>6!I24</f>
        <v>385998</v>
      </c>
      <c r="K49" s="459">
        <f>6!H24</f>
        <v>214002</v>
      </c>
      <c r="L49" s="467">
        <f>SUM(M49:P51)</f>
        <v>0</v>
      </c>
      <c r="M49" s="475">
        <v>0</v>
      </c>
      <c r="N49" s="475">
        <v>0</v>
      </c>
      <c r="O49" s="475">
        <v>0</v>
      </c>
      <c r="P49" s="475">
        <v>0</v>
      </c>
    </row>
    <row r="50" spans="1:16" ht="12.75">
      <c r="A50" s="231"/>
      <c r="B50" s="386" t="s">
        <v>113</v>
      </c>
      <c r="C50" s="384"/>
      <c r="D50" s="385">
        <v>28660</v>
      </c>
      <c r="E50" s="385">
        <v>28660</v>
      </c>
      <c r="F50" s="385"/>
      <c r="G50" s="513"/>
      <c r="H50" s="465"/>
      <c r="I50" s="465"/>
      <c r="J50" s="465"/>
      <c r="K50" s="465"/>
      <c r="L50" s="465"/>
      <c r="M50" s="465"/>
      <c r="N50" s="465"/>
      <c r="O50" s="465"/>
      <c r="P50" s="465"/>
    </row>
    <row r="51" spans="1:16" ht="13.5" customHeight="1">
      <c r="A51" s="400"/>
      <c r="B51" s="382" t="s">
        <v>114</v>
      </c>
      <c r="C51" s="262"/>
      <c r="D51" s="263">
        <v>600000</v>
      </c>
      <c r="E51" s="263">
        <f>G49</f>
        <v>600000</v>
      </c>
      <c r="F51" s="263">
        <v>0</v>
      </c>
      <c r="G51" s="514"/>
      <c r="H51" s="466"/>
      <c r="I51" s="460"/>
      <c r="J51" s="460"/>
      <c r="K51" s="460"/>
      <c r="L51" s="468"/>
      <c r="M51" s="466"/>
      <c r="N51" s="466"/>
      <c r="O51" s="466"/>
      <c r="P51" s="466"/>
    </row>
    <row r="52" spans="1:16" s="92" customFormat="1" ht="15" customHeight="1">
      <c r="A52" s="464" t="s">
        <v>340</v>
      </c>
      <c r="B52" s="464"/>
      <c r="C52" s="103"/>
      <c r="D52" s="104">
        <f>SUM(D49,D41,D36,D31,D25,D19)</f>
        <v>39348730</v>
      </c>
      <c r="E52" s="104">
        <f>SUM(E49,E41,E36,E31,E25,E19)</f>
        <v>31515229</v>
      </c>
      <c r="F52" s="104">
        <f aca="true" t="shared" si="1" ref="F52:P52">SUM(F49,F41,F36,F31,F25,F19)</f>
        <v>7833501</v>
      </c>
      <c r="G52" s="104">
        <f t="shared" si="1"/>
        <v>19046220</v>
      </c>
      <c r="H52" s="104">
        <f t="shared" si="1"/>
        <v>12976220</v>
      </c>
      <c r="I52" s="104">
        <f t="shared" si="1"/>
        <v>0</v>
      </c>
      <c r="J52" s="104">
        <f t="shared" si="1"/>
        <v>8000000</v>
      </c>
      <c r="K52" s="104">
        <f t="shared" si="1"/>
        <v>4976220</v>
      </c>
      <c r="L52" s="104">
        <f t="shared" si="1"/>
        <v>6070000</v>
      </c>
      <c r="M52" s="104">
        <f t="shared" si="1"/>
        <v>0</v>
      </c>
      <c r="N52" s="104">
        <f t="shared" si="1"/>
        <v>0</v>
      </c>
      <c r="O52" s="104">
        <f t="shared" si="1"/>
        <v>0</v>
      </c>
      <c r="P52" s="104">
        <f t="shared" si="1"/>
        <v>6070000</v>
      </c>
    </row>
    <row r="53" spans="1:16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1:16" ht="12.75">
      <c r="A54" s="463" t="s">
        <v>165</v>
      </c>
      <c r="B54" s="463"/>
      <c r="C54" s="463"/>
      <c r="D54" s="463"/>
      <c r="E54" s="463"/>
      <c r="F54" s="463"/>
      <c r="G54" s="463"/>
      <c r="H54" s="463"/>
      <c r="I54" s="463"/>
      <c r="J54" s="87"/>
      <c r="K54" s="87"/>
      <c r="L54" s="87"/>
      <c r="M54" s="87"/>
      <c r="N54" s="87"/>
      <c r="O54" s="87"/>
      <c r="P54" s="87"/>
    </row>
    <row r="55" spans="1:16" ht="12.75">
      <c r="A55" s="105" t="s">
        <v>166</v>
      </c>
      <c r="B55" s="105"/>
      <c r="C55" s="105"/>
      <c r="D55" s="105"/>
      <c r="E55" s="105"/>
      <c r="F55" s="105"/>
      <c r="G55" s="105"/>
      <c r="H55" s="105"/>
      <c r="I55" s="105"/>
      <c r="J55" s="87"/>
      <c r="K55" s="87"/>
      <c r="L55" s="87"/>
      <c r="M55" s="87"/>
      <c r="N55" s="87"/>
      <c r="O55" s="87"/>
      <c r="P55" s="87"/>
    </row>
    <row r="56" spans="1:16" ht="12.75">
      <c r="A56" s="105" t="s">
        <v>167</v>
      </c>
      <c r="B56" s="105"/>
      <c r="C56" s="105"/>
      <c r="D56" s="105"/>
      <c r="E56" s="105"/>
      <c r="F56" s="105"/>
      <c r="G56" s="420"/>
      <c r="H56" s="105"/>
      <c r="I56" s="105"/>
      <c r="J56" s="87"/>
      <c r="K56" s="87"/>
      <c r="L56" s="87"/>
      <c r="M56" s="87"/>
      <c r="N56" s="87"/>
      <c r="O56" s="87"/>
      <c r="P56" s="87"/>
    </row>
    <row r="57" spans="1:16" ht="12.75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  <row r="58" spans="1:16" ht="12.75">
      <c r="A58" s="87"/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1:16" ht="12.75">
      <c r="A59" s="87"/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</row>
    <row r="60" spans="1:16" ht="12.75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</row>
    <row r="61" spans="1:16" ht="12.75">
      <c r="A61" s="87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</row>
    <row r="62" spans="1:16" ht="12.75">
      <c r="A62" s="87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</row>
    <row r="63" spans="1:16" ht="12.75">
      <c r="A63" s="87"/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</row>
    <row r="64" spans="1:16" ht="12.75">
      <c r="A64" s="87"/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</row>
    <row r="65" spans="1:16" ht="12.75">
      <c r="A65" s="87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</row>
    <row r="66" spans="1:16" ht="12.75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</row>
    <row r="67" spans="1:16" ht="12.75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</row>
    <row r="68" spans="1:16" ht="12.75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</row>
    <row r="69" spans="1:16" ht="12.75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</row>
    <row r="70" spans="1:16" ht="12.75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</row>
    <row r="71" spans="1:16" ht="12.75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1:16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</row>
    <row r="73" spans="1:16" ht="12.7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</row>
  </sheetData>
  <mergeCells count="86">
    <mergeCell ref="P31:P32"/>
    <mergeCell ref="C33:P35"/>
    <mergeCell ref="G31:G32"/>
    <mergeCell ref="H31:H32"/>
    <mergeCell ref="I31:I32"/>
    <mergeCell ref="J31:J32"/>
    <mergeCell ref="M31:M32"/>
    <mergeCell ref="N31:N32"/>
    <mergeCell ref="O31:O32"/>
    <mergeCell ref="N19:N21"/>
    <mergeCell ref="O19:O21"/>
    <mergeCell ref="P19:P21"/>
    <mergeCell ref="C28:P30"/>
    <mergeCell ref="N25:N27"/>
    <mergeCell ref="O25:O27"/>
    <mergeCell ref="G25:G27"/>
    <mergeCell ref="H25:H27"/>
    <mergeCell ref="I25:I27"/>
    <mergeCell ref="J25:J27"/>
    <mergeCell ref="P49:P51"/>
    <mergeCell ref="C22:P24"/>
    <mergeCell ref="C16:P18"/>
    <mergeCell ref="G19:G21"/>
    <mergeCell ref="H19:H21"/>
    <mergeCell ref="I19:I21"/>
    <mergeCell ref="J19:J21"/>
    <mergeCell ref="K19:K21"/>
    <mergeCell ref="L19:L21"/>
    <mergeCell ref="M19:M21"/>
    <mergeCell ref="C46:P48"/>
    <mergeCell ref="G49:G51"/>
    <mergeCell ref="H49:H51"/>
    <mergeCell ref="I49:I51"/>
    <mergeCell ref="J49:J51"/>
    <mergeCell ref="K49:K51"/>
    <mergeCell ref="L49:L51"/>
    <mergeCell ref="M49:M51"/>
    <mergeCell ref="N49:N51"/>
    <mergeCell ref="O49:O51"/>
    <mergeCell ref="A6:P6"/>
    <mergeCell ref="A8:A13"/>
    <mergeCell ref="B8:B13"/>
    <mergeCell ref="C8:C13"/>
    <mergeCell ref="D8:D13"/>
    <mergeCell ref="E8:F8"/>
    <mergeCell ref="G8:P8"/>
    <mergeCell ref="E9:E13"/>
    <mergeCell ref="F9:F13"/>
    <mergeCell ref="G9:P9"/>
    <mergeCell ref="M12:P12"/>
    <mergeCell ref="H10:P10"/>
    <mergeCell ref="H11:K11"/>
    <mergeCell ref="L11:P11"/>
    <mergeCell ref="G10:G13"/>
    <mergeCell ref="I12:K12"/>
    <mergeCell ref="P36:P37"/>
    <mergeCell ref="H12:H13"/>
    <mergeCell ref="P25:P27"/>
    <mergeCell ref="L12:L13"/>
    <mergeCell ref="K25:K27"/>
    <mergeCell ref="L25:L27"/>
    <mergeCell ref="N36:N37"/>
    <mergeCell ref="M25:M27"/>
    <mergeCell ref="H36:H37"/>
    <mergeCell ref="I36:I37"/>
    <mergeCell ref="J36:J37"/>
    <mergeCell ref="K36:K37"/>
    <mergeCell ref="G36:G37"/>
    <mergeCell ref="A54:I54"/>
    <mergeCell ref="A52:B52"/>
    <mergeCell ref="K41:K45"/>
    <mergeCell ref="G41:G45"/>
    <mergeCell ref="H41:H45"/>
    <mergeCell ref="I41:I45"/>
    <mergeCell ref="J41:J45"/>
    <mergeCell ref="C38:P40"/>
    <mergeCell ref="O36:O37"/>
    <mergeCell ref="L36:L37"/>
    <mergeCell ref="M36:M37"/>
    <mergeCell ref="K31:K32"/>
    <mergeCell ref="L31:L32"/>
    <mergeCell ref="N41:N45"/>
    <mergeCell ref="O41:O45"/>
    <mergeCell ref="P41:P45"/>
    <mergeCell ref="L41:L45"/>
    <mergeCell ref="M41:M45"/>
  </mergeCells>
  <printOptions/>
  <pageMargins left="0.2" right="0.2" top="0.43" bottom="0.29" header="0.27" footer="0.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22" customWidth="1"/>
    <col min="2" max="2" width="40.140625" style="22" customWidth="1"/>
    <col min="3" max="3" width="14.00390625" style="22" customWidth="1"/>
    <col min="4" max="4" width="17.140625" style="22" customWidth="1"/>
    <col min="5" max="16384" width="9.140625" style="22" customWidth="1"/>
  </cols>
  <sheetData>
    <row r="1" ht="12.75">
      <c r="D1" s="1" t="s">
        <v>168</v>
      </c>
    </row>
    <row r="2" ht="12.75">
      <c r="D2" s="1" t="s">
        <v>445</v>
      </c>
    </row>
    <row r="3" ht="12.75">
      <c r="D3" s="1" t="s">
        <v>1</v>
      </c>
    </row>
    <row r="4" ht="12.75">
      <c r="D4" s="1" t="s">
        <v>446</v>
      </c>
    </row>
    <row r="5" ht="12.75">
      <c r="D5" s="1"/>
    </row>
    <row r="6" ht="12.75">
      <c r="D6" s="1"/>
    </row>
    <row r="9" spans="1:4" ht="15" customHeight="1">
      <c r="A9" s="530" t="s">
        <v>399</v>
      </c>
      <c r="B9" s="530"/>
      <c r="C9" s="530"/>
      <c r="D9" s="530"/>
    </row>
    <row r="10" ht="6.75" customHeight="1">
      <c r="A10" s="106"/>
    </row>
    <row r="11" ht="12.75">
      <c r="D11" s="107" t="s">
        <v>105</v>
      </c>
    </row>
    <row r="12" spans="1:4" ht="15" customHeight="1">
      <c r="A12" s="531" t="s">
        <v>106</v>
      </c>
      <c r="B12" s="531" t="s">
        <v>169</v>
      </c>
      <c r="C12" s="532" t="s">
        <v>170</v>
      </c>
      <c r="D12" s="532" t="s">
        <v>418</v>
      </c>
    </row>
    <row r="13" spans="1:4" ht="15" customHeight="1">
      <c r="A13" s="531"/>
      <c r="B13" s="531"/>
      <c r="C13" s="531"/>
      <c r="D13" s="532"/>
    </row>
    <row r="14" spans="1:4" ht="15.75" customHeight="1">
      <c r="A14" s="531"/>
      <c r="B14" s="531"/>
      <c r="C14" s="531"/>
      <c r="D14" s="532"/>
    </row>
    <row r="15" spans="1:4" s="108" customFormat="1" ht="9" customHeight="1">
      <c r="A15" s="69">
        <v>1</v>
      </c>
      <c r="B15" s="69">
        <v>2</v>
      </c>
      <c r="C15" s="69">
        <v>3</v>
      </c>
      <c r="D15" s="69">
        <v>4</v>
      </c>
    </row>
    <row r="16" spans="1:4" ht="18.75" customHeight="1">
      <c r="A16" s="529" t="s">
        <v>171</v>
      </c>
      <c r="B16" s="529"/>
      <c r="C16" s="109"/>
      <c r="D16" s="110">
        <f>SUM(D17:D24)</f>
        <v>13000000</v>
      </c>
    </row>
    <row r="17" spans="1:4" ht="18.75" customHeight="1">
      <c r="A17" s="111" t="s">
        <v>119</v>
      </c>
      <c r="B17" s="112" t="s">
        <v>172</v>
      </c>
      <c r="C17" s="111" t="s">
        <v>173</v>
      </c>
      <c r="D17" s="113"/>
    </row>
    <row r="18" spans="1:4" ht="18.75" customHeight="1">
      <c r="A18" s="114" t="s">
        <v>122</v>
      </c>
      <c r="B18" s="115" t="s">
        <v>174</v>
      </c>
      <c r="C18" s="114" t="s">
        <v>173</v>
      </c>
      <c r="D18" s="116"/>
    </row>
    <row r="19" spans="1:4" ht="36.75" customHeight="1">
      <c r="A19" s="114" t="s">
        <v>123</v>
      </c>
      <c r="B19" s="117" t="s">
        <v>175</v>
      </c>
      <c r="C19" s="114" t="s">
        <v>176</v>
      </c>
      <c r="D19" s="116"/>
    </row>
    <row r="20" spans="1:4" ht="18.75" customHeight="1">
      <c r="A20" s="114" t="s">
        <v>124</v>
      </c>
      <c r="B20" s="115" t="s">
        <v>177</v>
      </c>
      <c r="C20" s="114" t="s">
        <v>178</v>
      </c>
      <c r="D20" s="116"/>
    </row>
    <row r="21" spans="1:4" ht="18.75" customHeight="1">
      <c r="A21" s="114" t="s">
        <v>125</v>
      </c>
      <c r="B21" s="115" t="s">
        <v>179</v>
      </c>
      <c r="C21" s="114" t="s">
        <v>180</v>
      </c>
      <c r="D21" s="116"/>
    </row>
    <row r="22" spans="1:4" ht="18.75" customHeight="1">
      <c r="A22" s="114" t="s">
        <v>126</v>
      </c>
      <c r="B22" s="115" t="s">
        <v>181</v>
      </c>
      <c r="C22" s="114" t="s">
        <v>182</v>
      </c>
      <c r="D22" s="116">
        <v>5000000</v>
      </c>
    </row>
    <row r="23" spans="1:4" ht="18.75" customHeight="1">
      <c r="A23" s="114" t="s">
        <v>127</v>
      </c>
      <c r="B23" s="115" t="s">
        <v>183</v>
      </c>
      <c r="C23" s="114" t="s">
        <v>184</v>
      </c>
      <c r="D23" s="116">
        <v>8000000</v>
      </c>
    </row>
    <row r="24" spans="1:4" ht="18.75" customHeight="1">
      <c r="A24" s="114" t="s">
        <v>136</v>
      </c>
      <c r="B24" s="118" t="s">
        <v>185</v>
      </c>
      <c r="C24" s="119" t="s">
        <v>186</v>
      </c>
      <c r="D24" s="120"/>
    </row>
    <row r="25" spans="1:4" ht="18.75" customHeight="1">
      <c r="A25" s="529" t="s">
        <v>187</v>
      </c>
      <c r="B25" s="529"/>
      <c r="C25" s="109"/>
      <c r="D25" s="110">
        <f>SUM(D26:D32)</f>
        <v>2698800</v>
      </c>
    </row>
    <row r="26" spans="1:4" ht="18.75" customHeight="1">
      <c r="A26" s="111" t="s">
        <v>119</v>
      </c>
      <c r="B26" s="112" t="s">
        <v>188</v>
      </c>
      <c r="C26" s="111" t="s">
        <v>189</v>
      </c>
      <c r="D26" s="113">
        <v>198800</v>
      </c>
    </row>
    <row r="27" spans="1:4" ht="18.75" customHeight="1">
      <c r="A27" s="114" t="s">
        <v>122</v>
      </c>
      <c r="B27" s="115" t="s">
        <v>190</v>
      </c>
      <c r="C27" s="114" t="s">
        <v>189</v>
      </c>
      <c r="D27" s="116"/>
    </row>
    <row r="28" spans="1:4" ht="49.5">
      <c r="A28" s="114" t="s">
        <v>123</v>
      </c>
      <c r="B28" s="117" t="s">
        <v>191</v>
      </c>
      <c r="C28" s="114" t="s">
        <v>192</v>
      </c>
      <c r="D28" s="116"/>
    </row>
    <row r="29" spans="1:4" ht="18.75" customHeight="1">
      <c r="A29" s="114" t="s">
        <v>124</v>
      </c>
      <c r="B29" s="115" t="s">
        <v>193</v>
      </c>
      <c r="C29" s="114" t="s">
        <v>194</v>
      </c>
      <c r="D29" s="116"/>
    </row>
    <row r="30" spans="1:4" ht="18.75" customHeight="1">
      <c r="A30" s="114" t="s">
        <v>125</v>
      </c>
      <c r="B30" s="115" t="s">
        <v>195</v>
      </c>
      <c r="C30" s="114" t="s">
        <v>196</v>
      </c>
      <c r="D30" s="116"/>
    </row>
    <row r="31" spans="1:4" ht="18.75" customHeight="1">
      <c r="A31" s="114" t="s">
        <v>126</v>
      </c>
      <c r="B31" s="115" t="s">
        <v>197</v>
      </c>
      <c r="C31" s="114" t="s">
        <v>198</v>
      </c>
      <c r="D31" s="116">
        <v>2500000</v>
      </c>
    </row>
    <row r="32" spans="1:4" ht="18.75" customHeight="1">
      <c r="A32" s="119" t="s">
        <v>127</v>
      </c>
      <c r="B32" s="118" t="s">
        <v>199</v>
      </c>
      <c r="C32" s="119" t="s">
        <v>200</v>
      </c>
      <c r="D32" s="120"/>
    </row>
    <row r="33" spans="1:4" ht="7.5" customHeight="1">
      <c r="A33" s="121"/>
      <c r="B33" s="122"/>
      <c r="C33" s="122"/>
      <c r="D33" s="122"/>
    </row>
    <row r="34" spans="1:6" ht="12.75">
      <c r="A34" s="123"/>
      <c r="B34" s="124"/>
      <c r="C34" s="124"/>
      <c r="D34" s="124"/>
      <c r="E34" s="125"/>
      <c r="F34" s="125"/>
    </row>
  </sheetData>
  <mergeCells count="7">
    <mergeCell ref="A16:B16"/>
    <mergeCell ref="A25:B25"/>
    <mergeCell ref="A9:D9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I4" sqref="I4"/>
    </sheetView>
  </sheetViews>
  <sheetFormatPr defaultColWidth="9.140625" defaultRowHeight="12.75"/>
  <cols>
    <col min="1" max="1" width="4.7109375" style="0" customWidth="1"/>
    <col min="2" max="2" width="33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7109375" style="0" customWidth="1"/>
    <col min="8" max="8" width="10.57421875" style="0" customWidth="1"/>
    <col min="9" max="9" width="14.140625" style="0" customWidth="1"/>
    <col min="10" max="10" width="14.8515625" style="0" customWidth="1"/>
  </cols>
  <sheetData>
    <row r="1" spans="9:10" ht="12.75">
      <c r="I1" s="1" t="s">
        <v>201</v>
      </c>
      <c r="J1" s="1"/>
    </row>
    <row r="2" spans="9:10" ht="12.75">
      <c r="I2" s="1" t="s">
        <v>445</v>
      </c>
      <c r="J2" s="1"/>
    </row>
    <row r="3" spans="9:10" ht="12.75">
      <c r="I3" s="1" t="s">
        <v>1</v>
      </c>
      <c r="J3" s="1"/>
    </row>
    <row r="4" spans="9:10" ht="12.75">
      <c r="I4" s="1" t="s">
        <v>451</v>
      </c>
      <c r="J4" s="1"/>
    </row>
    <row r="7" spans="1:10" ht="17.25">
      <c r="A7" s="535" t="s">
        <v>403</v>
      </c>
      <c r="B7" s="535"/>
      <c r="C7" s="535"/>
      <c r="D7" s="535"/>
      <c r="E7" s="535"/>
      <c r="F7" s="535"/>
      <c r="G7" s="535"/>
      <c r="H7" s="535"/>
      <c r="I7" s="535"/>
      <c r="J7" s="1"/>
    </row>
    <row r="8" spans="1:10" ht="17.25">
      <c r="A8" s="535" t="s">
        <v>321</v>
      </c>
      <c r="B8" s="535"/>
      <c r="C8" s="535"/>
      <c r="D8" s="535"/>
      <c r="E8" s="535"/>
      <c r="F8" s="535"/>
      <c r="G8" s="535"/>
      <c r="H8" s="535"/>
      <c r="I8" s="535"/>
      <c r="J8" s="1"/>
    </row>
    <row r="9" spans="1:10" ht="6" customHeight="1">
      <c r="A9" s="126"/>
      <c r="B9" s="126"/>
      <c r="C9" s="126"/>
      <c r="D9" s="126"/>
      <c r="E9" s="126"/>
      <c r="F9" s="126"/>
      <c r="G9" s="126"/>
      <c r="H9" s="126"/>
      <c r="I9" s="126"/>
      <c r="J9" s="1"/>
    </row>
    <row r="10" spans="1:10" ht="12.75">
      <c r="A10" s="80"/>
      <c r="B10" s="80"/>
      <c r="C10" s="80"/>
      <c r="D10" s="80"/>
      <c r="E10" s="80"/>
      <c r="F10" s="80"/>
      <c r="G10" s="80"/>
      <c r="H10" s="80"/>
      <c r="I10" s="1"/>
      <c r="J10" s="127" t="s">
        <v>105</v>
      </c>
    </row>
    <row r="11" spans="1:10" ht="15" customHeight="1">
      <c r="A11" s="482" t="s">
        <v>106</v>
      </c>
      <c r="B11" s="482" t="s">
        <v>62</v>
      </c>
      <c r="C11" s="472" t="s">
        <v>202</v>
      </c>
      <c r="D11" s="472" t="s">
        <v>203</v>
      </c>
      <c r="E11" s="472"/>
      <c r="F11" s="472"/>
      <c r="G11" s="472" t="s">
        <v>204</v>
      </c>
      <c r="H11" s="472"/>
      <c r="I11" s="472" t="s">
        <v>205</v>
      </c>
      <c r="J11" s="472" t="s">
        <v>401</v>
      </c>
    </row>
    <row r="12" spans="1:10" ht="15" customHeight="1">
      <c r="A12" s="482"/>
      <c r="B12" s="482"/>
      <c r="C12" s="472"/>
      <c r="D12" s="472" t="s">
        <v>206</v>
      </c>
      <c r="E12" s="482" t="s">
        <v>145</v>
      </c>
      <c r="F12" s="482"/>
      <c r="G12" s="472" t="s">
        <v>206</v>
      </c>
      <c r="H12" s="472" t="s">
        <v>207</v>
      </c>
      <c r="I12" s="472"/>
      <c r="J12" s="472"/>
    </row>
    <row r="13" spans="1:10" ht="18" customHeight="1">
      <c r="A13" s="482"/>
      <c r="B13" s="482"/>
      <c r="C13" s="472"/>
      <c r="D13" s="472"/>
      <c r="E13" s="495" t="s">
        <v>208</v>
      </c>
      <c r="F13" s="3" t="s">
        <v>145</v>
      </c>
      <c r="G13" s="472"/>
      <c r="H13" s="472"/>
      <c r="I13" s="472"/>
      <c r="J13" s="472"/>
    </row>
    <row r="14" spans="1:10" ht="29.25" customHeight="1">
      <c r="A14" s="482"/>
      <c r="B14" s="482"/>
      <c r="C14" s="472"/>
      <c r="D14" s="472"/>
      <c r="E14" s="470"/>
      <c r="F14" s="128" t="s">
        <v>209</v>
      </c>
      <c r="G14" s="472"/>
      <c r="H14" s="472"/>
      <c r="I14" s="472"/>
      <c r="J14" s="472"/>
    </row>
    <row r="15" spans="1:10" ht="7.5" customHeight="1">
      <c r="A15" s="129">
        <v>1</v>
      </c>
      <c r="B15" s="129">
        <v>2</v>
      </c>
      <c r="C15" s="129">
        <v>3</v>
      </c>
      <c r="D15" s="129">
        <v>4</v>
      </c>
      <c r="E15" s="129">
        <v>5</v>
      </c>
      <c r="F15" s="129">
        <v>6</v>
      </c>
      <c r="G15" s="129">
        <v>7</v>
      </c>
      <c r="H15" s="129">
        <v>8</v>
      </c>
      <c r="I15" s="129">
        <v>9</v>
      </c>
      <c r="J15" s="129">
        <v>10</v>
      </c>
    </row>
    <row r="16" spans="1:10" ht="41.25" customHeight="1">
      <c r="A16" s="533" t="s">
        <v>211</v>
      </c>
      <c r="B16" s="266" t="s">
        <v>342</v>
      </c>
      <c r="C16" s="131">
        <v>71000</v>
      </c>
      <c r="D16" s="275">
        <v>1814200</v>
      </c>
      <c r="E16" s="131">
        <v>300000</v>
      </c>
      <c r="F16" s="131">
        <v>300000</v>
      </c>
      <c r="G16" s="275" t="s">
        <v>400</v>
      </c>
      <c r="H16" s="131">
        <v>0</v>
      </c>
      <c r="I16" s="131">
        <v>71000</v>
      </c>
      <c r="J16" s="267" t="s">
        <v>128</v>
      </c>
    </row>
    <row r="17" spans="1:10" ht="26.25" customHeight="1">
      <c r="A17" s="534"/>
      <c r="B17" s="268" t="s">
        <v>341</v>
      </c>
      <c r="C17" s="269">
        <v>0</v>
      </c>
      <c r="D17" s="276">
        <v>2210600</v>
      </c>
      <c r="E17" s="269"/>
      <c r="F17" s="269"/>
      <c r="G17" s="276" t="s">
        <v>402</v>
      </c>
      <c r="H17" s="269"/>
      <c r="I17" s="269">
        <v>0</v>
      </c>
      <c r="J17" s="270" t="s">
        <v>128</v>
      </c>
    </row>
    <row r="18" spans="1:10" s="21" customFormat="1" ht="19.5" customHeight="1">
      <c r="A18" s="491" t="s">
        <v>90</v>
      </c>
      <c r="B18" s="493"/>
      <c r="C18" s="75">
        <f>SUM(C16:C17)</f>
        <v>71000</v>
      </c>
      <c r="D18" s="75">
        <f>SUM(D16:D17)</f>
        <v>4024800</v>
      </c>
      <c r="E18" s="75">
        <f aca="true" t="shared" si="0" ref="E18:J18">SUM(E16:E17)</f>
        <v>300000</v>
      </c>
      <c r="F18" s="75">
        <f t="shared" si="0"/>
        <v>300000</v>
      </c>
      <c r="G18" s="75">
        <v>4024800</v>
      </c>
      <c r="H18" s="75">
        <f t="shared" si="0"/>
        <v>0</v>
      </c>
      <c r="I18" s="75">
        <f t="shared" si="0"/>
        <v>71000</v>
      </c>
      <c r="J18" s="75">
        <f t="shared" si="0"/>
        <v>0</v>
      </c>
    </row>
    <row r="19" spans="1:10" ht="4.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33"/>
      <c r="B20" s="1"/>
      <c r="C20" s="1"/>
      <c r="D20" s="1"/>
      <c r="E20" s="1"/>
      <c r="F20" s="1"/>
      <c r="G20" s="1"/>
      <c r="H20" s="1"/>
      <c r="I20" s="1"/>
      <c r="J20" s="1"/>
    </row>
    <row r="21" spans="1:10" ht="12.75">
      <c r="A21" s="133"/>
      <c r="B21" s="1"/>
      <c r="C21" s="1"/>
      <c r="D21" s="1"/>
      <c r="E21" s="1"/>
      <c r="F21" s="1"/>
      <c r="G21" s="1"/>
      <c r="H21" s="1"/>
      <c r="I21" s="1"/>
      <c r="J21" s="1"/>
    </row>
    <row r="22" spans="1:10" ht="12.75">
      <c r="A22" s="133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33"/>
      <c r="B23" s="1"/>
      <c r="C23" s="1"/>
      <c r="D23" s="1"/>
      <c r="E23" s="1"/>
      <c r="F23" s="1"/>
      <c r="G23" s="1"/>
      <c r="H23" s="1"/>
      <c r="I23" s="1"/>
      <c r="J23" s="1"/>
    </row>
  </sheetData>
  <mergeCells count="16">
    <mergeCell ref="A7:I7"/>
    <mergeCell ref="A8:I8"/>
    <mergeCell ref="A11:A14"/>
    <mergeCell ref="B11:B14"/>
    <mergeCell ref="C11:C14"/>
    <mergeCell ref="D11:F11"/>
    <mergeCell ref="G11:H11"/>
    <mergeCell ref="I11:I14"/>
    <mergeCell ref="A18:B18"/>
    <mergeCell ref="J11:J14"/>
    <mergeCell ref="D12:D14"/>
    <mergeCell ref="E12:F12"/>
    <mergeCell ref="G12:G14"/>
    <mergeCell ref="H12:H14"/>
    <mergeCell ref="E13:E14"/>
    <mergeCell ref="A16:A17"/>
  </mergeCells>
  <printOptions/>
  <pageMargins left="0.58" right="0.3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31.00390625" style="0" customWidth="1"/>
    <col min="3" max="3" width="12.00390625" style="0" customWidth="1"/>
    <col min="4" max="4" width="10.7109375" style="0" customWidth="1"/>
    <col min="5" max="5" width="10.28125" style="0" customWidth="1"/>
    <col min="6" max="6" width="8.7109375" style="0" customWidth="1"/>
    <col min="7" max="7" width="9.8515625" style="0" customWidth="1"/>
    <col min="8" max="8" width="9.7109375" style="0" customWidth="1"/>
    <col min="9" max="9" width="9.57421875" style="0" customWidth="1"/>
    <col min="10" max="10" width="10.8515625" style="0" customWidth="1"/>
    <col min="11" max="11" width="13.57421875" style="0" customWidth="1"/>
  </cols>
  <sheetData>
    <row r="1" spans="10:11" ht="12.75">
      <c r="J1" s="1" t="s">
        <v>212</v>
      </c>
      <c r="K1" s="1"/>
    </row>
    <row r="2" spans="10:11" ht="12.75">
      <c r="J2" s="1" t="s">
        <v>445</v>
      </c>
      <c r="K2" s="1"/>
    </row>
    <row r="3" spans="10:11" ht="12.75">
      <c r="J3" s="1" t="s">
        <v>1</v>
      </c>
      <c r="K3" s="1"/>
    </row>
    <row r="4" spans="10:11" ht="12.75">
      <c r="J4" s="1" t="s">
        <v>448</v>
      </c>
      <c r="K4" s="1"/>
    </row>
    <row r="7" spans="1:11" ht="18">
      <c r="A7" s="537" t="s">
        <v>419</v>
      </c>
      <c r="B7" s="537"/>
      <c r="C7" s="537"/>
      <c r="D7" s="537"/>
      <c r="E7" s="537"/>
      <c r="F7" s="537"/>
      <c r="G7" s="537"/>
      <c r="H7" s="537"/>
      <c r="I7" s="537"/>
      <c r="J7" s="537"/>
      <c r="K7" s="1"/>
    </row>
    <row r="8" spans="1:11" ht="12.75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1"/>
    </row>
    <row r="9" spans="1:11" ht="6" customHeight="1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"/>
    </row>
    <row r="10" spans="1:11" ht="12.75">
      <c r="A10" s="80"/>
      <c r="B10" s="80"/>
      <c r="C10" s="80"/>
      <c r="D10" s="80"/>
      <c r="E10" s="80"/>
      <c r="F10" s="80"/>
      <c r="G10" s="80"/>
      <c r="H10" s="80"/>
      <c r="I10" s="80"/>
      <c r="J10" s="1"/>
      <c r="K10" s="135" t="s">
        <v>105</v>
      </c>
    </row>
    <row r="11" spans="1:11" ht="15" customHeight="1">
      <c r="A11" s="482" t="s">
        <v>106</v>
      </c>
      <c r="B11" s="482" t="s">
        <v>62</v>
      </c>
      <c r="C11" s="472" t="s">
        <v>213</v>
      </c>
      <c r="D11" s="472" t="s">
        <v>214</v>
      </c>
      <c r="E11" s="472"/>
      <c r="F11" s="472"/>
      <c r="G11" s="472"/>
      <c r="H11" s="472" t="s">
        <v>204</v>
      </c>
      <c r="I11" s="472"/>
      <c r="J11" s="472" t="s">
        <v>205</v>
      </c>
      <c r="K11" s="472" t="s">
        <v>420</v>
      </c>
    </row>
    <row r="12" spans="1:11" ht="15" customHeight="1">
      <c r="A12" s="482"/>
      <c r="B12" s="482"/>
      <c r="C12" s="472"/>
      <c r="D12" s="472" t="s">
        <v>206</v>
      </c>
      <c r="E12" s="482" t="s">
        <v>145</v>
      </c>
      <c r="F12" s="482"/>
      <c r="G12" s="482"/>
      <c r="H12" s="472" t="s">
        <v>206</v>
      </c>
      <c r="I12" s="472" t="s">
        <v>207</v>
      </c>
      <c r="J12" s="472"/>
      <c r="K12" s="472"/>
    </row>
    <row r="13" spans="1:11" ht="18" customHeight="1">
      <c r="A13" s="482"/>
      <c r="B13" s="482"/>
      <c r="C13" s="472"/>
      <c r="D13" s="472"/>
      <c r="E13" s="472" t="s">
        <v>215</v>
      </c>
      <c r="F13" s="482" t="s">
        <v>145</v>
      </c>
      <c r="G13" s="482"/>
      <c r="H13" s="472"/>
      <c r="I13" s="472"/>
      <c r="J13" s="472"/>
      <c r="K13" s="472"/>
    </row>
    <row r="14" spans="1:11" ht="42" customHeight="1">
      <c r="A14" s="482"/>
      <c r="B14" s="482"/>
      <c r="C14" s="472"/>
      <c r="D14" s="472"/>
      <c r="E14" s="472"/>
      <c r="F14" s="128" t="s">
        <v>209</v>
      </c>
      <c r="G14" s="128" t="s">
        <v>210</v>
      </c>
      <c r="H14" s="472"/>
      <c r="I14" s="472"/>
      <c r="J14" s="472"/>
      <c r="K14" s="472"/>
    </row>
    <row r="15" spans="1:11" ht="7.5" customHeight="1">
      <c r="A15" s="136">
        <v>1</v>
      </c>
      <c r="B15" s="136">
        <v>2</v>
      </c>
      <c r="C15" s="136">
        <v>3</v>
      </c>
      <c r="D15" s="136">
        <v>4</v>
      </c>
      <c r="E15" s="136">
        <v>5</v>
      </c>
      <c r="F15" s="136">
        <v>6</v>
      </c>
      <c r="G15" s="136">
        <v>7</v>
      </c>
      <c r="H15" s="136">
        <v>8</v>
      </c>
      <c r="I15" s="136">
        <v>9</v>
      </c>
      <c r="J15" s="136">
        <v>10</v>
      </c>
      <c r="K15" s="136">
        <v>11</v>
      </c>
    </row>
    <row r="16" spans="1:11" ht="19.5" customHeight="1">
      <c r="A16" s="81" t="s">
        <v>211</v>
      </c>
      <c r="B16" s="130" t="s">
        <v>217</v>
      </c>
      <c r="C16" s="72"/>
      <c r="D16" s="72"/>
      <c r="E16" s="132"/>
      <c r="F16" s="132" t="s">
        <v>128</v>
      </c>
      <c r="G16" s="132" t="s">
        <v>128</v>
      </c>
      <c r="H16" s="72"/>
      <c r="I16" s="132" t="s">
        <v>128</v>
      </c>
      <c r="J16" s="72"/>
      <c r="K16" s="72"/>
    </row>
    <row r="17" spans="1:11" ht="19.5" customHeight="1">
      <c r="A17" s="74"/>
      <c r="B17" s="137" t="s">
        <v>64</v>
      </c>
      <c r="C17" s="16"/>
      <c r="D17" s="16"/>
      <c r="E17" s="138"/>
      <c r="F17" s="138"/>
      <c r="G17" s="138"/>
      <c r="H17" s="16"/>
      <c r="I17" s="138"/>
      <c r="J17" s="16"/>
      <c r="K17" s="16"/>
    </row>
    <row r="18" spans="1:11" ht="19.5" customHeight="1">
      <c r="A18" s="74"/>
      <c r="B18" s="139" t="s">
        <v>160</v>
      </c>
      <c r="C18" s="16">
        <v>10632</v>
      </c>
      <c r="D18" s="16">
        <v>173240</v>
      </c>
      <c r="E18" s="138"/>
      <c r="F18" s="138" t="s">
        <v>128</v>
      </c>
      <c r="G18" s="138" t="s">
        <v>128</v>
      </c>
      <c r="H18" s="16">
        <v>170240</v>
      </c>
      <c r="I18" s="138" t="s">
        <v>128</v>
      </c>
      <c r="J18" s="16">
        <f>C18+D18-H18</f>
        <v>13632</v>
      </c>
      <c r="K18" s="16"/>
    </row>
    <row r="19" spans="1:11" ht="19.5" customHeight="1">
      <c r="A19" s="74"/>
      <c r="B19" s="139" t="s">
        <v>218</v>
      </c>
      <c r="C19" s="16">
        <v>13337</v>
      </c>
      <c r="D19" s="16">
        <v>365950</v>
      </c>
      <c r="E19" s="138"/>
      <c r="F19" s="138" t="s">
        <v>128</v>
      </c>
      <c r="G19" s="138" t="s">
        <v>128</v>
      </c>
      <c r="H19" s="16">
        <v>367690</v>
      </c>
      <c r="I19" s="138" t="s">
        <v>128</v>
      </c>
      <c r="J19" s="16">
        <f>C19+D19-H19</f>
        <v>11597</v>
      </c>
      <c r="K19" s="16"/>
    </row>
    <row r="20" spans="1:11" ht="19.5" customHeight="1">
      <c r="A20" s="74"/>
      <c r="B20" s="139" t="s">
        <v>219</v>
      </c>
      <c r="C20" s="16">
        <v>2976</v>
      </c>
      <c r="D20" s="16">
        <v>19850</v>
      </c>
      <c r="E20" s="138"/>
      <c r="F20" s="138" t="s">
        <v>128</v>
      </c>
      <c r="G20" s="138" t="s">
        <v>128</v>
      </c>
      <c r="H20" s="16">
        <v>19700</v>
      </c>
      <c r="I20" s="138" t="s">
        <v>128</v>
      </c>
      <c r="J20" s="16">
        <f>C20+D20-H20</f>
        <v>3126</v>
      </c>
      <c r="K20" s="16"/>
    </row>
    <row r="21" spans="1:11" ht="19.5" customHeight="1">
      <c r="A21" s="140"/>
      <c r="B21" s="141" t="s">
        <v>220</v>
      </c>
      <c r="C21" s="13">
        <v>35472</v>
      </c>
      <c r="D21" s="13">
        <v>63900</v>
      </c>
      <c r="E21" s="142"/>
      <c r="F21" s="142" t="s">
        <v>128</v>
      </c>
      <c r="G21" s="142" t="s">
        <v>128</v>
      </c>
      <c r="H21" s="13">
        <v>60275</v>
      </c>
      <c r="I21" s="142" t="s">
        <v>128</v>
      </c>
      <c r="J21" s="16">
        <f>C21+D21-H21</f>
        <v>39097</v>
      </c>
      <c r="K21" s="13"/>
    </row>
    <row r="22" spans="1:11" s="21" customFormat="1" ht="19.5" customHeight="1">
      <c r="A22" s="536"/>
      <c r="B22" s="536"/>
      <c r="C22" s="75">
        <f>SUM(C18:C21)</f>
        <v>62417</v>
      </c>
      <c r="D22" s="75">
        <f aca="true" t="shared" si="0" ref="D22:K22">SUM(D18:D21)</f>
        <v>622940</v>
      </c>
      <c r="E22" s="75">
        <f t="shared" si="0"/>
        <v>0</v>
      </c>
      <c r="F22" s="143" t="s">
        <v>128</v>
      </c>
      <c r="G22" s="143" t="s">
        <v>128</v>
      </c>
      <c r="H22" s="75">
        <f t="shared" si="0"/>
        <v>617905</v>
      </c>
      <c r="I22" s="143" t="s">
        <v>128</v>
      </c>
      <c r="J22" s="75">
        <f t="shared" si="0"/>
        <v>67452</v>
      </c>
      <c r="K22" s="75">
        <f t="shared" si="0"/>
        <v>0</v>
      </c>
    </row>
    <row r="23" spans="1:11" ht="4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133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33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33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33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16">
    <mergeCell ref="A7:J7"/>
    <mergeCell ref="A8:J8"/>
    <mergeCell ref="A11:A14"/>
    <mergeCell ref="B11:B14"/>
    <mergeCell ref="C11:C14"/>
    <mergeCell ref="D11:G11"/>
    <mergeCell ref="H11:I11"/>
    <mergeCell ref="J11:J14"/>
    <mergeCell ref="A22:B22"/>
    <mergeCell ref="K11:K14"/>
    <mergeCell ref="D12:D14"/>
    <mergeCell ref="E12:G12"/>
    <mergeCell ref="H12:H14"/>
    <mergeCell ref="I12:I14"/>
    <mergeCell ref="E13:E14"/>
    <mergeCell ref="F13:G1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Trzebnica</cp:lastModifiedBy>
  <cp:lastPrinted>2010-01-05T07:30:40Z</cp:lastPrinted>
  <dcterms:created xsi:type="dcterms:W3CDTF">2007-11-19T07:23:40Z</dcterms:created>
  <dcterms:modified xsi:type="dcterms:W3CDTF">2010-01-05T07:31:36Z</dcterms:modified>
  <cp:category/>
  <cp:version/>
  <cp:contentType/>
  <cp:contentStatus/>
</cp:coreProperties>
</file>