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3"/>
  </bookViews>
  <sheets>
    <sheet name="ZGK" sheetId="1" r:id="rId1"/>
    <sheet name="Inwestycje" sheetId="2" r:id="rId2"/>
    <sheet name="Unia" sheetId="3" r:id="rId3"/>
    <sheet name="wieloletnie" sheetId="4" r:id="rId4"/>
  </sheets>
  <externalReferences>
    <externalReference r:id="rId7"/>
  </externalReferences>
  <definedNames>
    <definedName name="_xlnm.Print_Titles" localSheetId="1">'Inwestycje'!$13:$13</definedName>
    <definedName name="_xlnm.Print_Titles" localSheetId="2">'Unia'!$13:$13</definedName>
    <definedName name="_xlnm.Print_Titles" localSheetId="3">'wieloletnie'!$15:$15</definedName>
  </definedNames>
  <calcPr fullCalcOnLoad="1"/>
</workbook>
</file>

<file path=xl/sharedStrings.xml><?xml version="1.0" encoding="utf-8"?>
<sst xmlns="http://schemas.openxmlformats.org/spreadsheetml/2006/main" count="472" uniqueCount="263">
  <si>
    <t>Załacznik nr 4</t>
  </si>
  <si>
    <t>do Uchwały nr………/09</t>
  </si>
  <si>
    <t>Rady Miejskiej w Trzebnicy</t>
  </si>
  <si>
    <t>z dnia 30 kwietnia 2009 r.</t>
  </si>
  <si>
    <t>Plan przychodów i wydatków zakładów budżetowych na 2009 r.</t>
  </si>
  <si>
    <t xml:space="preserve"> </t>
  </si>
  <si>
    <t>w złotych</t>
  </si>
  <si>
    <t>Lp.</t>
  </si>
  <si>
    <t>Wyszczególnienie</t>
  </si>
  <si>
    <t>Stan środków obrotowych na początek roku</t>
  </si>
  <si>
    <t>Przychody</t>
  </si>
  <si>
    <t>Wydatki</t>
  </si>
  <si>
    <t>Stan środków obrotowych** na koniec roku</t>
  </si>
  <si>
    <t>Rozliczenia
z budżetem
z tytułu wpłat nadwyżek środków za 2008 r.</t>
  </si>
  <si>
    <t>ogółem</t>
  </si>
  <si>
    <t>w tym:</t>
  </si>
  <si>
    <t>w tym: wpłata do budżetu</t>
  </si>
  <si>
    <t>dotacje
z budżetu</t>
  </si>
  <si>
    <t>§ 265</t>
  </si>
  <si>
    <t>I.</t>
  </si>
  <si>
    <r>
      <t xml:space="preserve">Zakład Gospodarki Komunalnej w Trzebnicy (Dz.700, rozdz. 70001)                                         </t>
    </r>
    <r>
      <rPr>
        <i/>
        <sz val="8"/>
        <rFont val="Arial Narrow"/>
        <family val="2"/>
      </rPr>
      <t>w tym wynagrodzenia wraz z pochodnymi</t>
    </r>
  </si>
  <si>
    <r>
      <t xml:space="preserve">1 779 000                                </t>
    </r>
    <r>
      <rPr>
        <i/>
        <sz val="8"/>
        <rFont val="Arial Narrow"/>
        <family val="2"/>
      </rPr>
      <t>228 900</t>
    </r>
  </si>
  <si>
    <t>x</t>
  </si>
  <si>
    <r>
      <t xml:space="preserve">(Dz 900, rozdz. 90017)                                                       </t>
    </r>
    <r>
      <rPr>
        <i/>
        <sz val="8"/>
        <rFont val="Arial Narrow"/>
        <family val="2"/>
      </rPr>
      <t>w tym wynagrodzenia z pochodnymi</t>
    </r>
  </si>
  <si>
    <r>
      <t xml:space="preserve">1 574 000                                   </t>
    </r>
    <r>
      <rPr>
        <i/>
        <sz val="8"/>
        <rFont val="Arial Narrow"/>
        <family val="2"/>
      </rPr>
      <t>397 600</t>
    </r>
  </si>
  <si>
    <t>Ogółem</t>
  </si>
  <si>
    <t>Załacznik nr 1</t>
  </si>
  <si>
    <t>z dnia …………………</t>
  </si>
  <si>
    <t>Zadania inwestycyjne w 2009 r.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</si>
  <si>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</si>
  <si>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</si>
  <si>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</si>
  <si>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</si>
  <si>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</si>
  <si>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</si>
  <si>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</si>
  <si>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</si>
  <si>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</si>
  <si>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</si>
  <si>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obligacje</t>
  </si>
  <si>
    <t>środki pochodzące
z innych  źródeł*</t>
  </si>
  <si>
    <t>środki wymienione
w art. 5 ust. 1 pkt 2 i 3 u.f.p.</t>
  </si>
  <si>
    <t>1.</t>
  </si>
  <si>
    <t>010</t>
  </si>
  <si>
    <t>01041</t>
  </si>
  <si>
    <t>Plan odnowy miejscowości: Masłów, Skoroszów, Ujeździec Wielki</t>
  </si>
  <si>
    <t>A.  
B.
C.</t>
  </si>
  <si>
    <t>Urząd Miejski w Trzebnicy</t>
  </si>
  <si>
    <t>2.</t>
  </si>
  <si>
    <t>A.      
B.
C.</t>
  </si>
  <si>
    <t>3.</t>
  </si>
  <si>
    <t>Budowa chodnika w miejscowości Cerekwica                                          w ciągu drogi wojewódzkiej nr 340</t>
  </si>
  <si>
    <t>4.</t>
  </si>
  <si>
    <t>Projekt drogi ul. Piwniczna</t>
  </si>
  <si>
    <t>5.</t>
  </si>
  <si>
    <t>Budowa drogi ul. Piwniczna</t>
  </si>
  <si>
    <t>6.</t>
  </si>
  <si>
    <t>Poprawa dostępności komunikacyjnej lokalnego centrum aktywności gospodarczej w Trzebnicy poprzez budowę łącznika drogowego między ulicami Milicką                          i Prusicką</t>
  </si>
  <si>
    <t>A.      
B.   2 580 248
C.</t>
  </si>
  <si>
    <t>7.</t>
  </si>
  <si>
    <t>Budowa drogi w Koniowie</t>
  </si>
  <si>
    <t>8.</t>
  </si>
  <si>
    <t>Projekt drogi Brzyków - Szczytkowice</t>
  </si>
  <si>
    <t>9.</t>
  </si>
  <si>
    <t>Przebudowa dróg w miejscowościach: Kobylice, Księginice, Blizocin, Boleścin i Ujeździec Mały</t>
  </si>
  <si>
    <t>10.</t>
  </si>
  <si>
    <t xml:space="preserve">Projekt łącznika między ul. Prusicką i Milicką </t>
  </si>
  <si>
    <t>11.</t>
  </si>
  <si>
    <t>12.</t>
  </si>
  <si>
    <t>Dokumentacja techniczna parkingów, punktów informacji turystycznej oraz małej architektury powstających w ramach projektu: Południowo -zachodni szlak Cystersów</t>
  </si>
  <si>
    <t>13.</t>
  </si>
  <si>
    <t>Wykup gruntów pod inwestycje gminne oraz uzupełnienie zasobu gruntów komunalnych</t>
  </si>
  <si>
    <t>14.</t>
  </si>
  <si>
    <t>Wdrożenie elektronicznego systemu obiegu spraw i dokumentów oraz wykonanie sieci teleinformatycznej, których celem będzie wprowadzenie e-usług dla ludności i podmiotów gospodarczych w Urzedzie Miejskim w Trzebnicy</t>
  </si>
  <si>
    <t>15.</t>
  </si>
  <si>
    <t>Budowa remizy strażackiej w Marcinowie</t>
  </si>
  <si>
    <t>Zakup specjalistycznego sprzętu przeciwpożarowego i ratowniczego</t>
  </si>
  <si>
    <t>17.</t>
  </si>
  <si>
    <t>Zakup syren alarmowych</t>
  </si>
  <si>
    <t>18.</t>
  </si>
  <si>
    <t>Budowa hali sportowej przy SP 3 w Trzebnicy</t>
  </si>
  <si>
    <t>19.</t>
  </si>
  <si>
    <t>Zakup patelni do kuchni w SP nr 3</t>
  </si>
  <si>
    <t>ZAPO</t>
  </si>
  <si>
    <t>20.</t>
  </si>
  <si>
    <t>Wymiana okien w SP w Boleścinie</t>
  </si>
  <si>
    <t>21.</t>
  </si>
  <si>
    <t>Rozbudowa Przedszkola Nr 2 w Trzebnicy</t>
  </si>
  <si>
    <t>22.</t>
  </si>
  <si>
    <t>Budowa kanalizacji wraz z oczyszczalnią ścieków                      w Skarszynie</t>
  </si>
  <si>
    <t>23.</t>
  </si>
  <si>
    <t>Projekt wodociągu w ul. Czereśniowej</t>
  </si>
  <si>
    <t>24.</t>
  </si>
  <si>
    <t>Opracowanie koncepcji programowej rozdziału kanalizacji sanitarnej i deszczowej dla miasta Trzebnica</t>
  </si>
  <si>
    <t>25.</t>
  </si>
  <si>
    <t>Modernizacja stacji ujęcia wody celem poprawy jakości wody</t>
  </si>
  <si>
    <t>26.</t>
  </si>
  <si>
    <t>Projekt wodociągu Małuszyn Księginice</t>
  </si>
  <si>
    <t>27.</t>
  </si>
  <si>
    <t>Budowa kanalizacji w Księginicach</t>
  </si>
  <si>
    <t>28.</t>
  </si>
  <si>
    <t>Pozyskanie sieci wodociągowej i kanalizacyjnej na terenie gminy Trzebnica</t>
  </si>
  <si>
    <t>29.</t>
  </si>
  <si>
    <t>30.</t>
  </si>
  <si>
    <t>Zakup wozu asenizacyjnego na składowisko odpadów w Marcinowie</t>
  </si>
  <si>
    <t>31.</t>
  </si>
  <si>
    <t>Zakup ładowarko spycharki na składowisko odpadów w Marcinowie</t>
  </si>
  <si>
    <t>32.</t>
  </si>
  <si>
    <t>Zakup ciągnika na składowisko odpadów w Marcinowie</t>
  </si>
  <si>
    <t>Rewitalizacja Parku Solidarności polegajaca na przywróceniu funkcji uzdrowiskowo - parkowej z zielenią urządzoną i elementami małej architektury</t>
  </si>
  <si>
    <t>34.</t>
  </si>
  <si>
    <t>Dofinansowanie budowy regionalnego schroniska dla zwierząt w Szklarach Górnych</t>
  </si>
  <si>
    <t>35.</t>
  </si>
  <si>
    <t>36.</t>
  </si>
  <si>
    <t>37.</t>
  </si>
  <si>
    <t>Rozwój infrastruktury turystyki aktywnej w powiecie trzebnickim poprzez budowę kompleksu basenowego przy ul. Leśnej w Trzebnicy</t>
  </si>
  <si>
    <t>38.</t>
  </si>
  <si>
    <t>Przebudowa i modernizacja kompleksu sportowego dla potrzeb centrum pobytowego EURO - 2012</t>
  </si>
  <si>
    <t>Projekt kortów tenisowych</t>
  </si>
  <si>
    <t>41.</t>
  </si>
  <si>
    <t xml:space="preserve">Budowa boiska sportowego w Masłowie </t>
  </si>
  <si>
    <t>42.</t>
  </si>
  <si>
    <t>Budowa szatni przy boisku w Szczytkowicach i Brzykowie</t>
  </si>
  <si>
    <t>43.</t>
  </si>
  <si>
    <t>Budowa kortu tenisowego przy zespole sportowym ORLIK 2012</t>
  </si>
  <si>
    <t>44.</t>
  </si>
  <si>
    <t>45.</t>
  </si>
  <si>
    <t xml:space="preserve">Zakup wyposażenia placów zabaw </t>
  </si>
  <si>
    <t>Ogółem: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</si>
  <si>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</si>
  <si>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</si>
  <si>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</si>
  <si>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</si>
  <si>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Załacznik nr 2</t>
  </si>
  <si>
    <t>Wydatki* na programy i projekty realizowane ze środków pochodzących z funduszy strukturalnych i Funduszu Spójności</t>
  </si>
  <si>
    <t>Projekt</t>
  </si>
  <si>
    <t>Klasyfikacja (dział, rozdział,
paragraf)</t>
  </si>
  <si>
    <t>Wydatki
w okresie realizacji Projektu (całkowita wartość Projektu)
(5+6)</t>
  </si>
  <si>
    <t>Środki
z budżetu krajowego</t>
  </si>
  <si>
    <t>Środki
z budżetu UE</t>
  </si>
  <si>
    <t>2009 r.</t>
  </si>
  <si>
    <t>Wydatki razem (8+12)</t>
  </si>
  <si>
    <t>z tego:</t>
  </si>
  <si>
    <t>Środki z budżetu krajowego**</t>
  </si>
  <si>
    <t>Środki z budżetu UE</t>
  </si>
  <si>
    <t>Wydatki razem (9+10+11)</t>
  </si>
  <si>
    <t>z tego, źródła finansowania:</t>
  </si>
  <si>
    <t>Wydatki razem (13+14+15+16</t>
  </si>
  <si>
    <t>pożyczki
i kredyty</t>
  </si>
  <si>
    <t>pozostałe**</t>
  </si>
  <si>
    <t>pożyczki na prefinansowanie z budżetu państwa</t>
  </si>
  <si>
    <t>pozostałe</t>
  </si>
  <si>
    <t>Wydatki majątkowe razem:</t>
  </si>
  <si>
    <r>
      <t xml:space="preserve">Program: </t>
    </r>
    <r>
      <rPr>
        <b/>
        <sz val="8"/>
        <rFont val="Arial Narrow"/>
        <family val="2"/>
      </rPr>
      <t>RPOWD</t>
    </r>
  </si>
  <si>
    <t>Priorytet: 9</t>
  </si>
  <si>
    <r>
      <t>Działanie: 9</t>
    </r>
    <r>
      <rPr>
        <b/>
        <sz val="8"/>
        <rFont val="Arial Narrow"/>
        <family val="2"/>
      </rPr>
      <t>.1</t>
    </r>
  </si>
  <si>
    <t>1.1</t>
  </si>
  <si>
    <r>
      <t xml:space="preserve">Nazwa projektu: </t>
    </r>
    <r>
      <rPr>
        <b/>
        <sz val="8"/>
        <color indexed="10"/>
        <rFont val="Arial Narrow"/>
        <family val="2"/>
      </rPr>
      <t>Modernizacja budynku i terenu Dworca Kolejowego w Trzebnicy w celu dostosowania do potrzeb osób niepełnosprawnych</t>
    </r>
  </si>
  <si>
    <t>600 - 60004</t>
  </si>
  <si>
    <t>2008 r.</t>
  </si>
  <si>
    <r>
      <t xml:space="preserve">Priorytet: </t>
    </r>
    <r>
      <rPr>
        <b/>
        <sz val="8"/>
        <rFont val="Arial Narrow"/>
        <family val="2"/>
      </rPr>
      <t>3</t>
    </r>
  </si>
  <si>
    <r>
      <t xml:space="preserve">Działanie: </t>
    </r>
    <r>
      <rPr>
        <b/>
        <sz val="8"/>
        <rFont val="Arial Narrow"/>
        <family val="2"/>
      </rPr>
      <t>3.1</t>
    </r>
  </si>
  <si>
    <t>1.2</t>
  </si>
  <si>
    <r>
      <t xml:space="preserve">Nazwa projektu: </t>
    </r>
    <r>
      <rPr>
        <b/>
        <sz val="8"/>
        <color indexed="10"/>
        <rFont val="Arial Narrow"/>
        <family val="2"/>
      </rPr>
      <t>Poprawa dostepności komunikacyjnej lokalnego ncentrum aktywności gospodarczej w Trzebnicy poprzez budowę łącznika drogowego między ulicami Prusicka i Milicką</t>
    </r>
  </si>
  <si>
    <t>600 - 60016</t>
  </si>
  <si>
    <r>
      <t>Program:</t>
    </r>
    <r>
      <rPr>
        <b/>
        <sz val="8"/>
        <rFont val="Arial Narrow"/>
        <family val="2"/>
      </rPr>
      <t>RPOWD</t>
    </r>
  </si>
  <si>
    <t>Priorytet : 2</t>
  </si>
  <si>
    <t>Działanie:2.2</t>
  </si>
  <si>
    <t>1.3</t>
  </si>
  <si>
    <t xml:space="preserve">Nazwa projektu: Przygotowanie do wdrażania programu e – urząd: wykonanie sieci informatycznej, wdrożenie  elektronicznego systemu obiegu dokumentów w Urzędzie Miejskim
</t>
  </si>
  <si>
    <t>750-75023</t>
  </si>
  <si>
    <r>
      <t>Program:</t>
    </r>
    <r>
      <rPr>
        <b/>
        <sz val="8"/>
        <rFont val="Arial Narrow"/>
        <family val="2"/>
      </rPr>
      <t>PROW</t>
    </r>
  </si>
  <si>
    <r>
      <t xml:space="preserve">Oś : </t>
    </r>
    <r>
      <rPr>
        <b/>
        <sz val="8"/>
        <rFont val="Arial Narrow"/>
        <family val="2"/>
      </rPr>
      <t>3</t>
    </r>
  </si>
  <si>
    <r>
      <t>Działanie:</t>
    </r>
    <r>
      <rPr>
        <b/>
        <sz val="8"/>
        <rFont val="Arial Narrow"/>
        <family val="2"/>
      </rPr>
      <t>3.21</t>
    </r>
  </si>
  <si>
    <t>1.4</t>
  </si>
  <si>
    <r>
      <t xml:space="preserve">Nazwa projektu: </t>
    </r>
    <r>
      <rPr>
        <b/>
        <sz val="8"/>
        <color indexed="10"/>
        <rFont val="Arial Narrow"/>
        <family val="2"/>
      </rPr>
      <t>Budowa kanalizacji wraz z  oczyszczalnią ścieków w Skarszynie</t>
    </r>
  </si>
  <si>
    <t>900 -90001</t>
  </si>
  <si>
    <t>2010 r.</t>
  </si>
  <si>
    <t>2011 r.***</t>
  </si>
  <si>
    <r>
      <t xml:space="preserve">Priorytet: </t>
    </r>
    <r>
      <rPr>
        <b/>
        <sz val="8"/>
        <rFont val="Arial Narrow"/>
        <family val="2"/>
      </rPr>
      <t>9</t>
    </r>
  </si>
  <si>
    <r>
      <t xml:space="preserve">Działanie: </t>
    </r>
    <r>
      <rPr>
        <b/>
        <sz val="8"/>
        <rFont val="Arial Narrow"/>
        <family val="2"/>
      </rPr>
      <t>9.1</t>
    </r>
  </si>
  <si>
    <t>1.5</t>
  </si>
  <si>
    <r>
      <t xml:space="preserve">Nazwa projektu: </t>
    </r>
    <r>
      <rPr>
        <b/>
        <sz val="8"/>
        <color indexed="10"/>
        <rFont val="Arial Narrow"/>
        <family val="2"/>
      </rPr>
      <t>Rewitalizacja pParku Solidarności polegająca na przywróceniu funkcji uzdrowiskowo - parkowej z zielenią urządzoną i elementami małej architektury</t>
    </r>
  </si>
  <si>
    <t>900 - 90004</t>
  </si>
  <si>
    <t>1.6</t>
  </si>
  <si>
    <r>
      <t xml:space="preserve">Nazwa projektu: </t>
    </r>
    <r>
      <rPr>
        <b/>
        <sz val="8"/>
        <color indexed="10"/>
        <rFont val="Arial Narrow"/>
        <family val="2"/>
      </rPr>
      <t>Rewitalizacja płyty rynku w Trzebnicy</t>
    </r>
  </si>
  <si>
    <t>921 - 92120</t>
  </si>
  <si>
    <r>
      <t xml:space="preserve">Program: </t>
    </r>
    <r>
      <rPr>
        <b/>
        <sz val="8"/>
        <rFont val="Arial Narrow"/>
        <family val="2"/>
      </rPr>
      <t>PROW</t>
    </r>
  </si>
  <si>
    <r>
      <t xml:space="preserve">Oś: </t>
    </r>
    <r>
      <rPr>
        <b/>
        <sz val="8"/>
        <rFont val="Arial Narrow"/>
        <family val="2"/>
      </rPr>
      <t>3</t>
    </r>
  </si>
  <si>
    <r>
      <t xml:space="preserve">Działanie: </t>
    </r>
    <r>
      <rPr>
        <b/>
        <sz val="8"/>
        <rFont val="Arial Narrow"/>
        <family val="2"/>
      </rPr>
      <t>Odnowa i rozwój wsi</t>
    </r>
  </si>
  <si>
    <t>1.8</t>
  </si>
  <si>
    <r>
      <t xml:space="preserve">Nazwa projektu: </t>
    </r>
    <r>
      <rPr>
        <b/>
        <sz val="8"/>
        <color indexed="10"/>
        <rFont val="Arial Narrow"/>
        <family val="2"/>
      </rPr>
      <t>Rozwój infrastruktury  turystyki aktywnej w powiecie trzebnickim poprzez budowę kompleksu basenowego pzy ul. Leśnej w Trzebnicy</t>
    </r>
  </si>
  <si>
    <t>926 - 92601</t>
  </si>
  <si>
    <t>2011 r.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</si>
  <si>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</si>
  <si>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</si>
  <si>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</si>
  <si>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</si>
  <si>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Limity wydatków na wieloletnie programy inwestycyjne w latach 2009 - 2011</t>
  </si>
  <si>
    <t xml:space="preserve">Nazwa zadania inwestycyjnego
i okres realizacji
</t>
  </si>
  <si>
    <t>okres realizacji</t>
  </si>
  <si>
    <t>środki pochodzące
 z innych  źródeł*</t>
  </si>
  <si>
    <t>2009   2010</t>
  </si>
  <si>
    <t>Budowa kanalizacji wraz                  z oczyszczalnią ścieków                                w Skarszynie</t>
  </si>
  <si>
    <t>2008         2011</t>
  </si>
  <si>
    <t>2008   2010</t>
  </si>
  <si>
    <t>Przebudowa i modernizacja kompleksu sportowego dla potrzeb centrum pobytowego EURO 2012</t>
  </si>
  <si>
    <t>2009      2010</t>
  </si>
  <si>
    <t>Przebudowa drogi Jaźwiny</t>
  </si>
  <si>
    <t>Zakup wiat przystankowych</t>
  </si>
  <si>
    <t>Projekt drogi wewnętrznej ul. Drzymały</t>
  </si>
  <si>
    <t>Projekt wiaty stalowej na placu targowym</t>
  </si>
  <si>
    <t>Projekt i Studium wykonalności dla projektu "Utworzenie pieszych i rowerowych tras turystycznych w Lesie Bukowym w Trzebnicy"</t>
  </si>
  <si>
    <t>46.</t>
  </si>
  <si>
    <t>47.</t>
  </si>
  <si>
    <t>48.</t>
  </si>
  <si>
    <t>49.</t>
  </si>
  <si>
    <t>Modernizacja budynku i terenu Dworca Kolejowego w Trzebnicy w celu dostosowania do potrzeb osób niepełnosprawnych</t>
  </si>
  <si>
    <t>2009       2011</t>
  </si>
  <si>
    <t>Budowa boiska wielofunkcyjnego ORLIK 2012</t>
  </si>
  <si>
    <t>Budowa trybun na bioisku w Kuźniczysku</t>
  </si>
  <si>
    <t>Zakup bramek na boisko w Rzepotowicach</t>
  </si>
  <si>
    <t>33.</t>
  </si>
  <si>
    <t>50.</t>
  </si>
  <si>
    <t>51.</t>
  </si>
  <si>
    <t>52.</t>
  </si>
  <si>
    <t>Dokumentacja projektowa 8 placów zabaw: Będkowo, Blizocin,Jaźwiny, Koniowo, Masłów, Skoroszów, Ujeździec Mały, Ujeździec Wielki</t>
  </si>
  <si>
    <t>Projekt drogi w Jaźwinach</t>
  </si>
  <si>
    <t>Projekt parkingu przed Urzedem Miejskim</t>
  </si>
  <si>
    <t>6058  6059</t>
  </si>
  <si>
    <t xml:space="preserve">Przygotowanie do wdrażania programu e-urząd - zakup serwera, komputerów, </t>
  </si>
  <si>
    <t>Przyłącze wodociągowe do boiska w Ujeźdźcu Wielkim</t>
  </si>
  <si>
    <t>Zakup ekranu kinowego</t>
  </si>
  <si>
    <t>Projekt modernizacja stadionu sportowego zgodnie z wymogami EURO - 2012</t>
  </si>
  <si>
    <t>Wykonanie ogrodzeń na placach zabaw</t>
  </si>
  <si>
    <t>Rewitalizacja ulic Leśnej i Korczaka w Trzebnicy polegająca na przebudowie ul. Leśnej na jezdnię, pieszojezdnię i ciągi spacerowe oraz zagospodarowaniu terenów przy stawach na tereny rekreacyjno wypoczynkowe, uzdrowiskowe wraz z instalacją systemu monitoringu</t>
  </si>
  <si>
    <t>Rewitalizacja rynku w Trzebnicy wraz z instalacja systemu monitoringu</t>
  </si>
  <si>
    <t>Rozbudowa Przedszkola Nr 2            w Trzebnicy</t>
  </si>
  <si>
    <t>ZPK</t>
  </si>
  <si>
    <t>39.</t>
  </si>
  <si>
    <t>40.</t>
  </si>
  <si>
    <t>53.</t>
  </si>
  <si>
    <t>54.</t>
  </si>
  <si>
    <t>55.</t>
  </si>
  <si>
    <t>56.</t>
  </si>
  <si>
    <t>57.</t>
  </si>
  <si>
    <t>58.</t>
  </si>
  <si>
    <t>Projekt drogi Cerekwica, Ujeździec Mały</t>
  </si>
  <si>
    <t>2008     2010</t>
  </si>
  <si>
    <t>2010  2011</t>
  </si>
  <si>
    <t>Ogrodzenie działki gruntu w obrębie ulic Lipowej, Obro}cw Pokoju i Kođcielnej</t>
  </si>
  <si>
    <t>Projekt drogi ul. Polnej w Trzebnicy na odcinku od                  ul. M. Konopnickiej do ul. J. Słowackiego</t>
  </si>
  <si>
    <t>16.</t>
  </si>
  <si>
    <t>59.</t>
  </si>
  <si>
    <t>Plan odnowy miejscowości Boleđcin</t>
  </si>
  <si>
    <t>Zakup kontenerów szatniowych na boiska w Brzykowie, Ujeźdźcu Wlk., Koniowie</t>
  </si>
  <si>
    <t>Zakup sprzętu hydraulicznego do działań ratownictwa drogowego dla Komendy Powiatowej Straży Pożarnej w Trzebnicy</t>
  </si>
  <si>
    <t>60.</t>
  </si>
  <si>
    <t>61.</t>
  </si>
  <si>
    <t>62.</t>
  </si>
  <si>
    <t>do Uchwały Nr XXXI/332/09</t>
  </si>
  <si>
    <t>z dnia 22 października 2009 r.</t>
  </si>
  <si>
    <t>z dnia 22 października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</si>
</sst>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0"/>
      <name val="Arial CE"/>
      <family val="2"/>
    </font>
    <font>
      <i/>
      <sz val="10"/>
      <name val="Arial Narrow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Narrow"/>
      <family val="2"/>
    </font>
    <font>
      <sz val="10"/>
      <name val="Arial CE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17" applyFont="1">
      <alignment/>
      <protection/>
    </xf>
    <xf numFmtId="0" fontId="4" fillId="0" borderId="0" xfId="17" applyFont="1" applyBorder="1" applyAlignment="1">
      <alignment horizontal="center"/>
      <protection/>
    </xf>
    <xf numFmtId="0" fontId="15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15" fillId="0" borderId="9" xfId="17" applyFont="1" applyBorder="1" applyAlignment="1">
      <alignment horizontal="center"/>
      <protection/>
    </xf>
    <xf numFmtId="0" fontId="15" fillId="0" borderId="1" xfId="17" applyFont="1" applyBorder="1">
      <alignment/>
      <protection/>
    </xf>
    <xf numFmtId="3" fontId="15" fillId="0" borderId="1" xfId="17" applyNumberFormat="1" applyFont="1" applyBorder="1">
      <alignment/>
      <protection/>
    </xf>
    <xf numFmtId="0" fontId="18" fillId="0" borderId="0" xfId="17" applyFont="1">
      <alignment/>
      <protection/>
    </xf>
    <xf numFmtId="0" fontId="5" fillId="0" borderId="13" xfId="17" applyFont="1" applyBorder="1" applyAlignment="1">
      <alignment vertical="center"/>
      <protection/>
    </xf>
    <xf numFmtId="0" fontId="5" fillId="0" borderId="8" xfId="17" applyFont="1" applyBorder="1">
      <alignment/>
      <protection/>
    </xf>
    <xf numFmtId="0" fontId="5" fillId="0" borderId="6" xfId="17" applyFont="1" applyBorder="1" applyAlignment="1">
      <alignment vertical="center"/>
      <protection/>
    </xf>
    <xf numFmtId="0" fontId="5" fillId="0" borderId="10" xfId="17" applyFont="1" applyBorder="1">
      <alignment/>
      <protection/>
    </xf>
    <xf numFmtId="0" fontId="5" fillId="0" borderId="13" xfId="17" applyFont="1" applyBorder="1">
      <alignment/>
      <protection/>
    </xf>
    <xf numFmtId="0" fontId="5" fillId="0" borderId="13" xfId="17" applyFont="1" applyBorder="1" applyAlignment="1">
      <alignment horizontal="center" vertical="center"/>
      <protection/>
    </xf>
    <xf numFmtId="0" fontId="19" fillId="0" borderId="7" xfId="17" applyFont="1" applyBorder="1" applyAlignment="1">
      <alignment horizontal="left" wrapText="1"/>
      <protection/>
    </xf>
    <xf numFmtId="3" fontId="5" fillId="0" borderId="9" xfId="17" applyNumberFormat="1" applyFont="1" applyBorder="1" applyAlignment="1">
      <alignment horizontal="center" vertical="center"/>
      <protection/>
    </xf>
    <xf numFmtId="3" fontId="5" fillId="0" borderId="9" xfId="17" applyNumberFormat="1" applyFont="1" applyBorder="1" applyAlignment="1">
      <alignment horizontal="right" vertical="center"/>
      <protection/>
    </xf>
    <xf numFmtId="0" fontId="5" fillId="0" borderId="8" xfId="17" applyFont="1" applyBorder="1" applyAlignment="1">
      <alignment vertical="center"/>
      <protection/>
    </xf>
    <xf numFmtId="0" fontId="5" fillId="0" borderId="13" xfId="17" applyFont="1" applyBorder="1" applyAlignment="1">
      <alignment horizontal="right" vertical="center"/>
      <protection/>
    </xf>
    <xf numFmtId="3" fontId="5" fillId="0" borderId="13" xfId="17" applyNumberFormat="1" applyFont="1" applyBorder="1" applyAlignment="1">
      <alignment horizontal="right" vertical="center"/>
      <protection/>
    </xf>
    <xf numFmtId="0" fontId="5" fillId="0" borderId="14" xfId="17" applyFont="1" applyBorder="1">
      <alignment/>
      <protection/>
    </xf>
    <xf numFmtId="0" fontId="5" fillId="0" borderId="14" xfId="17" applyFont="1" applyBorder="1" applyAlignment="1">
      <alignment horizontal="right" vertical="center"/>
      <protection/>
    </xf>
    <xf numFmtId="3" fontId="5" fillId="0" borderId="14" xfId="17" applyNumberFormat="1" applyFont="1" applyBorder="1" applyAlignment="1">
      <alignment horizontal="right" vertical="center"/>
      <protection/>
    </xf>
    <xf numFmtId="0" fontId="19" fillId="0" borderId="7" xfId="17" applyFont="1" applyBorder="1" applyAlignment="1">
      <alignment vertical="top" wrapText="1"/>
      <protection/>
    </xf>
    <xf numFmtId="0" fontId="5" fillId="0" borderId="9" xfId="17" applyFont="1" applyBorder="1" applyAlignment="1">
      <alignment horizontal="center" vertical="center"/>
      <protection/>
    </xf>
    <xf numFmtId="0" fontId="5" fillId="0" borderId="6" xfId="17" applyFont="1" applyBorder="1" applyAlignment="1">
      <alignment horizontal="center" vertical="center"/>
      <protection/>
    </xf>
    <xf numFmtId="0" fontId="19" fillId="0" borderId="15" xfId="17" applyFont="1" applyBorder="1" applyAlignment="1">
      <alignment wrapText="1"/>
      <protection/>
    </xf>
    <xf numFmtId="0" fontId="5" fillId="0" borderId="10" xfId="17" applyFont="1" applyBorder="1" applyAlignment="1">
      <alignment/>
      <protection/>
    </xf>
    <xf numFmtId="3" fontId="5" fillId="0" borderId="10" xfId="17" applyNumberFormat="1" applyFont="1" applyBorder="1">
      <alignment/>
      <protection/>
    </xf>
    <xf numFmtId="0" fontId="5" fillId="0" borderId="5" xfId="17" applyFont="1" applyBorder="1" applyAlignment="1">
      <alignment/>
      <protection/>
    </xf>
    <xf numFmtId="3" fontId="5" fillId="0" borderId="5" xfId="17" applyNumberFormat="1" applyFont="1" applyBorder="1">
      <alignment/>
      <protection/>
    </xf>
    <xf numFmtId="0" fontId="19" fillId="0" borderId="7" xfId="17" applyFont="1" applyBorder="1" applyAlignment="1">
      <alignment wrapText="1"/>
      <protection/>
    </xf>
    <xf numFmtId="0" fontId="5" fillId="0" borderId="8" xfId="17" applyFont="1" applyBorder="1" applyAlignment="1">
      <alignment/>
      <protection/>
    </xf>
    <xf numFmtId="3" fontId="5" fillId="0" borderId="8" xfId="17" applyNumberFormat="1" applyFont="1" applyBorder="1">
      <alignment/>
      <protection/>
    </xf>
    <xf numFmtId="0" fontId="5" fillId="0" borderId="13" xfId="17" applyFont="1" applyBorder="1" applyAlignment="1">
      <alignment/>
      <protection/>
    </xf>
    <xf numFmtId="3" fontId="5" fillId="0" borderId="13" xfId="17" applyNumberFormat="1" applyFont="1" applyBorder="1">
      <alignment/>
      <protection/>
    </xf>
    <xf numFmtId="0" fontId="5" fillId="0" borderId="14" xfId="17" applyFont="1" applyBorder="1" applyAlignment="1">
      <alignment/>
      <protection/>
    </xf>
    <xf numFmtId="3" fontId="5" fillId="0" borderId="14" xfId="17" applyNumberFormat="1" applyFont="1" applyBorder="1">
      <alignment/>
      <protection/>
    </xf>
    <xf numFmtId="0" fontId="5" fillId="0" borderId="8" xfId="17" applyFont="1" applyBorder="1" applyAlignment="1">
      <alignment horizontal="center"/>
      <protection/>
    </xf>
    <xf numFmtId="0" fontId="5" fillId="0" borderId="9" xfId="17" applyFont="1" applyBorder="1">
      <alignment/>
      <protection/>
    </xf>
    <xf numFmtId="0" fontId="5" fillId="0" borderId="10" xfId="17" applyFont="1" applyBorder="1" applyAlignment="1">
      <alignment horizontal="center" vertical="center"/>
      <protection/>
    </xf>
    <xf numFmtId="0" fontId="19" fillId="0" borderId="16" xfId="17" applyFont="1" applyBorder="1" applyAlignment="1">
      <alignment wrapText="1"/>
      <protection/>
    </xf>
    <xf numFmtId="0" fontId="15" fillId="0" borderId="1" xfId="17" applyFont="1" applyBorder="1" applyAlignment="1">
      <alignment horizontal="center"/>
      <protection/>
    </xf>
    <xf numFmtId="0" fontId="15" fillId="0" borderId="0" xfId="17" applyFont="1" applyBorder="1" applyAlignment="1">
      <alignment horizontal="center"/>
      <protection/>
    </xf>
    <xf numFmtId="3" fontId="15" fillId="0" borderId="0" xfId="17" applyNumberFormat="1" applyFont="1" applyBorder="1">
      <alignment/>
      <protection/>
    </xf>
    <xf numFmtId="0" fontId="5" fillId="0" borderId="0" xfId="17" applyFont="1">
      <alignment/>
      <protection/>
    </xf>
    <xf numFmtId="0" fontId="8" fillId="0" borderId="0" xfId="17" applyFont="1">
      <alignment/>
      <protection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17" applyFont="1" applyBorder="1" applyAlignment="1">
      <alignment horizontal="left"/>
      <protection/>
    </xf>
    <xf numFmtId="3" fontId="5" fillId="0" borderId="1" xfId="17" applyNumberFormat="1" applyFont="1" applyBorder="1" applyAlignment="1">
      <alignment horizontal="right" vertical="top"/>
      <protection/>
    </xf>
    <xf numFmtId="0" fontId="15" fillId="0" borderId="1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3" fontId="5" fillId="0" borderId="17" xfId="17" applyNumberFormat="1" applyFont="1" applyBorder="1" applyAlignment="1">
      <alignment horizontal="right" vertical="top"/>
      <protection/>
    </xf>
    <xf numFmtId="0" fontId="15" fillId="2" borderId="1" xfId="17" applyFont="1" applyFill="1" applyBorder="1" applyAlignment="1">
      <alignment horizontal="center" vertical="center" wrapText="1"/>
      <protection/>
    </xf>
    <xf numFmtId="0" fontId="15" fillId="2" borderId="1" xfId="17" applyFont="1" applyFill="1" applyBorder="1" applyAlignment="1">
      <alignment horizontal="center" vertical="center"/>
      <protection/>
    </xf>
    <xf numFmtId="0" fontId="4" fillId="0" borderId="0" xfId="17" applyFont="1" applyBorder="1" applyAlignment="1">
      <alignment horizontal="center"/>
      <protection/>
    </xf>
    <xf numFmtId="0" fontId="1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oje%20dokumenty\Plany%20bud&#380;etowe\2009\Uchwa&#322;a%20bud&#380;etowa\Uchwa&#322;a%20bud&#380;etowa\1-17%20%202009po%20autoI'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4">
        <row r="19">
          <cell r="H19">
            <v>8789410</v>
          </cell>
          <cell r="M19">
            <v>15210590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K14" sqref="K14"/>
    </sheetView>
  </sheetViews>
  <sheetFormatPr defaultColWidth="9.140625" defaultRowHeight="12.75"/>
  <cols>
    <col min="1" max="1" width="4.7109375" style="0" customWidth="1"/>
    <col min="2" max="2" width="33.00390625" style="0" customWidth="1"/>
    <col min="3" max="3" width="12.00390625" style="0" customWidth="1"/>
    <col min="4" max="4" width="10.7109375" style="0" customWidth="1"/>
    <col min="5" max="5" width="10.28125" style="0" customWidth="1"/>
    <col min="6" max="6" width="8.7109375" style="0" customWidth="1"/>
    <col min="7" max="7" width="9.7109375" style="0" customWidth="1"/>
    <col min="8" max="8" width="10.57421875" style="0" customWidth="1"/>
    <col min="9" max="9" width="14.140625" style="0" customWidth="1"/>
    <col min="10" max="10" width="14.8515625" style="0" customWidth="1"/>
  </cols>
  <sheetData>
    <row r="1" spans="9:10" ht="12.75">
      <c r="I1" s="1" t="s">
        <v>0</v>
      </c>
      <c r="J1" s="1"/>
    </row>
    <row r="2" spans="9:10" ht="12.75">
      <c r="I2" s="1" t="s">
        <v>1</v>
      </c>
      <c r="J2" s="1"/>
    </row>
    <row r="3" spans="9:10" ht="12.75">
      <c r="I3" s="1" t="s">
        <v>2</v>
      </c>
      <c r="J3" s="1"/>
    </row>
    <row r="4" spans="9:10" ht="12.75">
      <c r="I4" s="1" t="s">
        <v>3</v>
      </c>
      <c r="J4" s="1"/>
    </row>
    <row r="7" spans="1:10" ht="17.25">
      <c r="A7" s="130" t="s">
        <v>4</v>
      </c>
      <c r="B7" s="130"/>
      <c r="C7" s="130"/>
      <c r="D7" s="130"/>
      <c r="E7" s="130"/>
      <c r="F7" s="130"/>
      <c r="G7" s="130"/>
      <c r="H7" s="130"/>
      <c r="I7" s="130"/>
      <c r="J7" s="1"/>
    </row>
    <row r="8" spans="1:10" ht="17.25">
      <c r="A8" s="130" t="s">
        <v>5</v>
      </c>
      <c r="B8" s="130"/>
      <c r="C8" s="130"/>
      <c r="D8" s="130"/>
      <c r="E8" s="130"/>
      <c r="F8" s="130"/>
      <c r="G8" s="130"/>
      <c r="H8" s="130"/>
      <c r="I8" s="130"/>
      <c r="J8" s="1"/>
    </row>
    <row r="9" spans="1:10" ht="6" customHeight="1">
      <c r="A9" s="2"/>
      <c r="B9" s="2"/>
      <c r="C9" s="2"/>
      <c r="D9" s="2"/>
      <c r="E9" s="2"/>
      <c r="F9" s="2"/>
      <c r="G9" s="2"/>
      <c r="H9" s="2"/>
      <c r="I9" s="2"/>
      <c r="J9" s="1"/>
    </row>
    <row r="10" spans="1:10" ht="12.75">
      <c r="A10" s="3"/>
      <c r="B10" s="3"/>
      <c r="C10" s="3"/>
      <c r="D10" s="3"/>
      <c r="E10" s="3"/>
      <c r="F10" s="3"/>
      <c r="G10" s="3"/>
      <c r="H10" s="3"/>
      <c r="I10" s="1"/>
      <c r="J10" s="4" t="s">
        <v>6</v>
      </c>
    </row>
    <row r="11" spans="1:10" ht="15" customHeight="1">
      <c r="A11" s="129" t="s">
        <v>7</v>
      </c>
      <c r="B11" s="129" t="s">
        <v>8</v>
      </c>
      <c r="C11" s="128" t="s">
        <v>9</v>
      </c>
      <c r="D11" s="128" t="s">
        <v>10</v>
      </c>
      <c r="E11" s="128"/>
      <c r="F11" s="128"/>
      <c r="G11" s="128" t="s">
        <v>11</v>
      </c>
      <c r="H11" s="128"/>
      <c r="I11" s="128" t="s">
        <v>12</v>
      </c>
      <c r="J11" s="128" t="s">
        <v>13</v>
      </c>
    </row>
    <row r="12" spans="1:10" ht="15" customHeight="1">
      <c r="A12" s="129"/>
      <c r="B12" s="129"/>
      <c r="C12" s="128"/>
      <c r="D12" s="128" t="s">
        <v>14</v>
      </c>
      <c r="E12" s="129" t="s">
        <v>15</v>
      </c>
      <c r="F12" s="129"/>
      <c r="G12" s="128" t="s">
        <v>14</v>
      </c>
      <c r="H12" s="128" t="s">
        <v>16</v>
      </c>
      <c r="I12" s="128"/>
      <c r="J12" s="128"/>
    </row>
    <row r="13" spans="1:10" ht="18" customHeight="1">
      <c r="A13" s="129"/>
      <c r="B13" s="129"/>
      <c r="C13" s="128"/>
      <c r="D13" s="128"/>
      <c r="E13" s="128" t="s">
        <v>17</v>
      </c>
      <c r="F13" s="5" t="s">
        <v>15</v>
      </c>
      <c r="G13" s="128"/>
      <c r="H13" s="128"/>
      <c r="I13" s="128"/>
      <c r="J13" s="128"/>
    </row>
    <row r="14" spans="1:10" ht="29.25" customHeight="1">
      <c r="A14" s="129"/>
      <c r="B14" s="129"/>
      <c r="C14" s="128"/>
      <c r="D14" s="128"/>
      <c r="E14" s="128"/>
      <c r="F14" s="6" t="s">
        <v>18</v>
      </c>
      <c r="G14" s="128"/>
      <c r="H14" s="128"/>
      <c r="I14" s="128"/>
      <c r="J14" s="128"/>
    </row>
    <row r="15" spans="1:10" ht="7.5" customHeigh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</row>
    <row r="16" spans="1:10" ht="41.25" customHeight="1">
      <c r="A16" s="126" t="s">
        <v>19</v>
      </c>
      <c r="B16" s="8" t="s">
        <v>20</v>
      </c>
      <c r="C16" s="9">
        <v>30000</v>
      </c>
      <c r="D16" s="10" t="s">
        <v>21</v>
      </c>
      <c r="E16" s="9">
        <v>341000</v>
      </c>
      <c r="F16" s="9">
        <v>341000</v>
      </c>
      <c r="G16" s="9">
        <v>1779000</v>
      </c>
      <c r="H16" s="9">
        <v>0</v>
      </c>
      <c r="I16" s="9">
        <v>30000</v>
      </c>
      <c r="J16" s="11" t="s">
        <v>22</v>
      </c>
    </row>
    <row r="17" spans="1:10" ht="26.25" customHeight="1">
      <c r="A17" s="126"/>
      <c r="B17" s="12" t="s">
        <v>23</v>
      </c>
      <c r="C17" s="13">
        <v>0</v>
      </c>
      <c r="D17" s="14" t="s">
        <v>24</v>
      </c>
      <c r="E17" s="13"/>
      <c r="F17" s="13"/>
      <c r="G17" s="13">
        <v>1574000</v>
      </c>
      <c r="H17" s="13"/>
      <c r="I17" s="13">
        <v>0</v>
      </c>
      <c r="J17" s="15"/>
    </row>
    <row r="18" spans="1:10" s="18" customFormat="1" ht="19.5" customHeight="1">
      <c r="A18" s="127" t="s">
        <v>25</v>
      </c>
      <c r="B18" s="127"/>
      <c r="C18" s="17">
        <f>SUM(C16:C17)</f>
        <v>30000</v>
      </c>
      <c r="D18" s="17">
        <f>G18</f>
        <v>3353000</v>
      </c>
      <c r="E18" s="17">
        <f aca="true" t="shared" si="0" ref="E18:J18">SUM(E16:E17)</f>
        <v>341000</v>
      </c>
      <c r="F18" s="17">
        <f t="shared" si="0"/>
        <v>341000</v>
      </c>
      <c r="G18" s="17">
        <f t="shared" si="0"/>
        <v>3353000</v>
      </c>
      <c r="H18" s="17">
        <f t="shared" si="0"/>
        <v>0</v>
      </c>
      <c r="I18" s="17">
        <f t="shared" si="0"/>
        <v>30000</v>
      </c>
      <c r="J18" s="17">
        <f t="shared" si="0"/>
        <v>0</v>
      </c>
    </row>
    <row r="19" spans="1:10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>
      <c r="A20" s="19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9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9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9"/>
      <c r="B23" s="1"/>
      <c r="C23" s="1"/>
      <c r="D23" s="1"/>
      <c r="E23" s="1"/>
      <c r="F23" s="1"/>
      <c r="G23" s="1"/>
      <c r="H23" s="1"/>
      <c r="I23" s="1"/>
      <c r="J23" s="1"/>
    </row>
  </sheetData>
  <mergeCells count="16">
    <mergeCell ref="A7:I7"/>
    <mergeCell ref="A8:I8"/>
    <mergeCell ref="A11:A14"/>
    <mergeCell ref="B11:B14"/>
    <mergeCell ref="C11:C14"/>
    <mergeCell ref="D11:F11"/>
    <mergeCell ref="G11:H11"/>
    <mergeCell ref="I11:I14"/>
    <mergeCell ref="A16:A17"/>
    <mergeCell ref="A18:B18"/>
    <mergeCell ref="J11:J14"/>
    <mergeCell ref="D12:D14"/>
    <mergeCell ref="E12:F12"/>
    <mergeCell ref="G12:G14"/>
    <mergeCell ref="H12:H14"/>
    <mergeCell ref="E13:E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28">
      <selection activeCell="J5" sqref="J5"/>
    </sheetView>
  </sheetViews>
  <sheetFormatPr defaultColWidth="9.140625" defaultRowHeight="12.75"/>
  <cols>
    <col min="1" max="1" width="4.140625" style="20" customWidth="1"/>
    <col min="2" max="2" width="6.8515625" style="20" customWidth="1"/>
    <col min="3" max="3" width="7.7109375" style="20" customWidth="1"/>
    <col min="4" max="4" width="6.00390625" style="20" customWidth="1"/>
    <col min="5" max="5" width="37.7109375" style="20" customWidth="1"/>
    <col min="6" max="6" width="8.8515625" style="20" customWidth="1"/>
    <col min="7" max="7" width="9.421875" style="20" customWidth="1"/>
    <col min="8" max="8" width="9.00390625" style="20" customWidth="1"/>
    <col min="9" max="9" width="9.421875" style="20" customWidth="1"/>
    <col min="10" max="10" width="10.8515625" style="20" customWidth="1"/>
    <col min="11" max="11" width="13.28125" style="20" customWidth="1"/>
    <col min="12" max="12" width="20.28125" style="20" customWidth="1"/>
    <col min="13" max="16384" width="9.140625" style="20" customWidth="1"/>
  </cols>
  <sheetData>
    <row r="1" ht="12.75">
      <c r="L1" s="1" t="s">
        <v>26</v>
      </c>
    </row>
    <row r="2" ht="12.75">
      <c r="L2" s="1" t="s">
        <v>260</v>
      </c>
    </row>
    <row r="3" ht="12.75">
      <c r="L3" s="1" t="s">
        <v>2</v>
      </c>
    </row>
    <row r="4" ht="12.75">
      <c r="L4" s="1" t="s">
        <v>261</v>
      </c>
    </row>
    <row r="6" spans="1:12" ht="18" customHeight="1">
      <c r="A6" s="133" t="s">
        <v>28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0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 t="s">
        <v>6</v>
      </c>
    </row>
    <row r="8" spans="1:12" s="23" customFormat="1" ht="19.5" customHeight="1">
      <c r="A8" s="129" t="s">
        <v>7</v>
      </c>
      <c r="B8" s="129" t="s">
        <v>29</v>
      </c>
      <c r="C8" s="129" t="s">
        <v>30</v>
      </c>
      <c r="D8" s="129" t="s">
        <v>31</v>
      </c>
      <c r="E8" s="128" t="s">
        <v>32</v>
      </c>
      <c r="F8" s="128" t="s">
        <v>33</v>
      </c>
      <c r="G8" s="128" t="s">
        <v>34</v>
      </c>
      <c r="H8" s="128"/>
      <c r="I8" s="128"/>
      <c r="J8" s="128"/>
      <c r="K8" s="128"/>
      <c r="L8" s="134" t="s">
        <v>35</v>
      </c>
    </row>
    <row r="9" spans="1:12" s="23" customFormat="1" ht="19.5" customHeight="1">
      <c r="A9" s="129"/>
      <c r="B9" s="129"/>
      <c r="C9" s="129"/>
      <c r="D9" s="129"/>
      <c r="E9" s="128"/>
      <c r="F9" s="128"/>
      <c r="G9" s="132" t="s">
        <v>36</v>
      </c>
      <c r="H9" s="132" t="s">
        <v>37</v>
      </c>
      <c r="I9" s="132"/>
      <c r="J9" s="132"/>
      <c r="K9" s="132"/>
      <c r="L9" s="134"/>
    </row>
    <row r="10" spans="1:12" s="23" customFormat="1" ht="29.25" customHeight="1">
      <c r="A10" s="129"/>
      <c r="B10" s="129"/>
      <c r="C10" s="129"/>
      <c r="D10" s="129"/>
      <c r="E10" s="128"/>
      <c r="F10" s="128"/>
      <c r="G10" s="132"/>
      <c r="H10" s="132" t="s">
        <v>38</v>
      </c>
      <c r="I10" s="132" t="s">
        <v>39</v>
      </c>
      <c r="J10" s="132" t="s">
        <v>40</v>
      </c>
      <c r="K10" s="132" t="s">
        <v>41</v>
      </c>
      <c r="L10" s="134"/>
    </row>
    <row r="11" spans="1:12" s="23" customFormat="1" ht="9" customHeight="1">
      <c r="A11" s="129"/>
      <c r="B11" s="129"/>
      <c r="C11" s="129"/>
      <c r="D11" s="129"/>
      <c r="E11" s="128"/>
      <c r="F11" s="128"/>
      <c r="G11" s="132"/>
      <c r="H11" s="132"/>
      <c r="I11" s="132"/>
      <c r="J11" s="132"/>
      <c r="K11" s="132"/>
      <c r="L11" s="134"/>
    </row>
    <row r="12" spans="1:12" s="23" customFormat="1" ht="6.75" customHeight="1">
      <c r="A12" s="129"/>
      <c r="B12" s="129"/>
      <c r="C12" s="129"/>
      <c r="D12" s="129"/>
      <c r="E12" s="128"/>
      <c r="F12" s="128"/>
      <c r="G12" s="132"/>
      <c r="H12" s="132"/>
      <c r="I12" s="132"/>
      <c r="J12" s="132"/>
      <c r="K12" s="132"/>
      <c r="L12" s="134"/>
    </row>
    <row r="13" spans="1:12" ht="7.5" customHeight="1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</row>
    <row r="14" spans="1:12" ht="38.25" customHeight="1">
      <c r="A14" s="25" t="s">
        <v>42</v>
      </c>
      <c r="B14" s="118" t="s">
        <v>43</v>
      </c>
      <c r="C14" s="118" t="s">
        <v>44</v>
      </c>
      <c r="D14" s="118">
        <v>6050</v>
      </c>
      <c r="E14" s="120" t="s">
        <v>45</v>
      </c>
      <c r="F14" s="26">
        <v>9150</v>
      </c>
      <c r="G14" s="27">
        <f aca="true" t="shared" si="0" ref="G14:G63">H14+I14</f>
        <v>9150</v>
      </c>
      <c r="H14" s="28">
        <v>9150</v>
      </c>
      <c r="I14" s="28"/>
      <c r="J14" s="29" t="s">
        <v>46</v>
      </c>
      <c r="K14" s="30"/>
      <c r="L14" s="31" t="s">
        <v>47</v>
      </c>
    </row>
    <row r="15" spans="1:12" ht="38.25" customHeight="1">
      <c r="A15" s="32" t="s">
        <v>48</v>
      </c>
      <c r="B15" s="32" t="s">
        <v>43</v>
      </c>
      <c r="C15" s="32" t="s">
        <v>44</v>
      </c>
      <c r="D15" s="32">
        <v>6050</v>
      </c>
      <c r="E15" s="125" t="s">
        <v>254</v>
      </c>
      <c r="F15" s="35">
        <v>3660</v>
      </c>
      <c r="G15" s="27">
        <f t="shared" si="0"/>
        <v>3660</v>
      </c>
      <c r="H15" s="36">
        <v>3660</v>
      </c>
      <c r="I15" s="36"/>
      <c r="J15" s="37" t="s">
        <v>49</v>
      </c>
      <c r="K15" s="38"/>
      <c r="L15" s="31" t="s">
        <v>47</v>
      </c>
    </row>
    <row r="16" spans="1:12" ht="38.25" customHeight="1">
      <c r="A16" s="32" t="s">
        <v>50</v>
      </c>
      <c r="B16" s="33">
        <v>600</v>
      </c>
      <c r="C16" s="33">
        <v>60004</v>
      </c>
      <c r="D16" s="33">
        <v>6050</v>
      </c>
      <c r="E16" s="34" t="s">
        <v>217</v>
      </c>
      <c r="F16" s="35">
        <v>1126129</v>
      </c>
      <c r="G16" s="27">
        <f t="shared" si="0"/>
        <v>526129</v>
      </c>
      <c r="H16" s="36">
        <v>176129</v>
      </c>
      <c r="I16" s="36">
        <v>350000</v>
      </c>
      <c r="J16" s="37" t="s">
        <v>49</v>
      </c>
      <c r="K16" s="38"/>
      <c r="L16" s="31" t="s">
        <v>47</v>
      </c>
    </row>
    <row r="17" spans="1:12" ht="38.25" customHeight="1">
      <c r="A17" s="25" t="s">
        <v>52</v>
      </c>
      <c r="B17" s="33">
        <v>600</v>
      </c>
      <c r="C17" s="33">
        <v>60013</v>
      </c>
      <c r="D17" s="33">
        <v>6300</v>
      </c>
      <c r="E17" s="37" t="s">
        <v>51</v>
      </c>
      <c r="F17" s="35">
        <v>218954</v>
      </c>
      <c r="G17" s="27">
        <f t="shared" si="0"/>
        <v>54900</v>
      </c>
      <c r="H17" s="27">
        <f>218954-164054</f>
        <v>54900</v>
      </c>
      <c r="I17" s="27"/>
      <c r="J17" s="37" t="s">
        <v>49</v>
      </c>
      <c r="K17" s="27"/>
      <c r="L17" s="31" t="s">
        <v>47</v>
      </c>
    </row>
    <row r="18" spans="1:12" ht="38.25" customHeight="1">
      <c r="A18" s="32" t="s">
        <v>54</v>
      </c>
      <c r="B18" s="32">
        <v>600</v>
      </c>
      <c r="C18" s="32">
        <v>60016</v>
      </c>
      <c r="D18" s="32">
        <v>6050</v>
      </c>
      <c r="E18" s="37" t="s">
        <v>53</v>
      </c>
      <c r="F18" s="35">
        <v>24400</v>
      </c>
      <c r="G18" s="27">
        <f t="shared" si="0"/>
        <v>24400</v>
      </c>
      <c r="H18" s="39">
        <v>24400</v>
      </c>
      <c r="I18" s="27"/>
      <c r="J18" s="37" t="s">
        <v>49</v>
      </c>
      <c r="K18" s="27"/>
      <c r="L18" s="31" t="s">
        <v>47</v>
      </c>
    </row>
    <row r="19" spans="1:12" ht="38.25" customHeight="1">
      <c r="A19" s="25" t="s">
        <v>56</v>
      </c>
      <c r="B19" s="32">
        <v>600</v>
      </c>
      <c r="C19" s="32">
        <v>60016</v>
      </c>
      <c r="D19" s="32">
        <v>6050</v>
      </c>
      <c r="E19" s="40" t="s">
        <v>55</v>
      </c>
      <c r="F19" s="41">
        <v>909000</v>
      </c>
      <c r="G19" s="27">
        <f t="shared" si="0"/>
        <v>908329</v>
      </c>
      <c r="H19" s="27">
        <v>499329</v>
      </c>
      <c r="I19" s="27">
        <f>409000</f>
        <v>409000</v>
      </c>
      <c r="J19" s="43" t="s">
        <v>49</v>
      </c>
      <c r="K19" s="27"/>
      <c r="L19" s="44" t="s">
        <v>47</v>
      </c>
    </row>
    <row r="20" spans="1:12" ht="50.25" customHeight="1">
      <c r="A20" s="32" t="s">
        <v>59</v>
      </c>
      <c r="B20" s="33">
        <v>600</v>
      </c>
      <c r="C20" s="33">
        <v>60016</v>
      </c>
      <c r="D20" s="102" t="s">
        <v>229</v>
      </c>
      <c r="E20" s="37" t="s">
        <v>57</v>
      </c>
      <c r="F20" s="27">
        <v>5210500</v>
      </c>
      <c r="G20" s="42">
        <f>H20+I20+2580248</f>
        <v>2876500</v>
      </c>
      <c r="H20" s="27">
        <v>46252</v>
      </c>
      <c r="I20" s="42">
        <v>250000</v>
      </c>
      <c r="J20" s="43" t="s">
        <v>58</v>
      </c>
      <c r="K20" s="27"/>
      <c r="L20" s="44" t="s">
        <v>47</v>
      </c>
    </row>
    <row r="21" spans="1:12" ht="39" customHeight="1">
      <c r="A21" s="25" t="s">
        <v>61</v>
      </c>
      <c r="B21" s="32">
        <v>600</v>
      </c>
      <c r="C21" s="32">
        <v>60016</v>
      </c>
      <c r="D21" s="32">
        <v>6050</v>
      </c>
      <c r="E21" s="40" t="s">
        <v>60</v>
      </c>
      <c r="F21" s="27">
        <v>50000</v>
      </c>
      <c r="G21" s="42">
        <f t="shared" si="0"/>
        <v>50000</v>
      </c>
      <c r="H21" s="27">
        <v>50000</v>
      </c>
      <c r="I21" s="42"/>
      <c r="J21" s="43" t="s">
        <v>49</v>
      </c>
      <c r="K21" s="27"/>
      <c r="L21" s="44" t="s">
        <v>47</v>
      </c>
    </row>
    <row r="22" spans="1:12" ht="38.25" customHeight="1">
      <c r="A22" s="32" t="s">
        <v>63</v>
      </c>
      <c r="B22" s="32">
        <v>600</v>
      </c>
      <c r="C22" s="32">
        <v>60016</v>
      </c>
      <c r="D22" s="32">
        <v>6050</v>
      </c>
      <c r="E22" s="40" t="s">
        <v>62</v>
      </c>
      <c r="F22" s="27">
        <v>60000</v>
      </c>
      <c r="G22" s="42">
        <f aca="true" t="shared" si="1" ref="G22:G33">H22+I22</f>
        <v>60000</v>
      </c>
      <c r="H22" s="27">
        <v>10000</v>
      </c>
      <c r="I22" s="42">
        <v>50000</v>
      </c>
      <c r="J22" s="43" t="s">
        <v>49</v>
      </c>
      <c r="K22" s="27"/>
      <c r="L22" s="44" t="s">
        <v>47</v>
      </c>
    </row>
    <row r="23" spans="1:12" ht="38.25" customHeight="1">
      <c r="A23" s="25" t="s">
        <v>65</v>
      </c>
      <c r="B23" s="32">
        <v>600</v>
      </c>
      <c r="C23" s="32">
        <v>60016</v>
      </c>
      <c r="D23" s="32">
        <v>6050</v>
      </c>
      <c r="E23" s="37" t="s">
        <v>64</v>
      </c>
      <c r="F23" s="27">
        <v>772755</v>
      </c>
      <c r="G23" s="42">
        <f t="shared" si="1"/>
        <v>772755</v>
      </c>
      <c r="H23" s="27">
        <v>531755</v>
      </c>
      <c r="I23" s="42">
        <v>241000</v>
      </c>
      <c r="J23" s="43" t="s">
        <v>49</v>
      </c>
      <c r="K23" s="27"/>
      <c r="L23" s="44" t="s">
        <v>47</v>
      </c>
    </row>
    <row r="24" spans="1:12" ht="38.25" customHeight="1">
      <c r="A24" s="32" t="s">
        <v>67</v>
      </c>
      <c r="B24" s="32">
        <v>600</v>
      </c>
      <c r="C24" s="32">
        <v>60016</v>
      </c>
      <c r="D24" s="32">
        <v>6050</v>
      </c>
      <c r="E24" s="37" t="s">
        <v>66</v>
      </c>
      <c r="F24" s="27">
        <v>149206</v>
      </c>
      <c r="G24" s="42">
        <f t="shared" si="1"/>
        <v>1000</v>
      </c>
      <c r="H24" s="27">
        <v>1000</v>
      </c>
      <c r="I24" s="42"/>
      <c r="J24" s="43" t="s">
        <v>49</v>
      </c>
      <c r="K24" s="27"/>
      <c r="L24" s="44" t="s">
        <v>47</v>
      </c>
    </row>
    <row r="25" spans="1:12" ht="38.25" customHeight="1">
      <c r="A25" s="25" t="s">
        <v>68</v>
      </c>
      <c r="B25" s="32">
        <v>600</v>
      </c>
      <c r="C25" s="32">
        <v>60016</v>
      </c>
      <c r="D25" s="32">
        <v>6050</v>
      </c>
      <c r="E25" s="37" t="s">
        <v>208</v>
      </c>
      <c r="F25" s="27">
        <v>550000</v>
      </c>
      <c r="G25" s="42">
        <f t="shared" si="1"/>
        <v>550000</v>
      </c>
      <c r="H25" s="27">
        <f>600000-50000</f>
        <v>550000</v>
      </c>
      <c r="I25" s="42"/>
      <c r="J25" s="43" t="s">
        <v>49</v>
      </c>
      <c r="K25" s="27"/>
      <c r="L25" s="44" t="s">
        <v>47</v>
      </c>
    </row>
    <row r="26" spans="1:12" ht="38.25" customHeight="1">
      <c r="A26" s="32" t="s">
        <v>70</v>
      </c>
      <c r="B26" s="32">
        <v>600</v>
      </c>
      <c r="C26" s="32">
        <v>60016</v>
      </c>
      <c r="D26" s="32">
        <v>6050</v>
      </c>
      <c r="E26" s="37" t="s">
        <v>251</v>
      </c>
      <c r="F26" s="27">
        <v>50000</v>
      </c>
      <c r="G26" s="42">
        <f t="shared" si="1"/>
        <v>50000</v>
      </c>
      <c r="H26" s="27">
        <v>50000</v>
      </c>
      <c r="I26" s="42"/>
      <c r="J26" s="43" t="s">
        <v>49</v>
      </c>
      <c r="K26" s="27"/>
      <c r="L26" s="44" t="s">
        <v>47</v>
      </c>
    </row>
    <row r="27" spans="1:12" ht="38.25" customHeight="1">
      <c r="A27" s="25" t="s">
        <v>72</v>
      </c>
      <c r="B27" s="32">
        <v>600</v>
      </c>
      <c r="C27" s="32">
        <v>60016</v>
      </c>
      <c r="D27" s="32">
        <v>6050</v>
      </c>
      <c r="E27" s="37" t="s">
        <v>227</v>
      </c>
      <c r="F27" s="27">
        <v>15250</v>
      </c>
      <c r="G27" s="42">
        <f t="shared" si="1"/>
        <v>15250</v>
      </c>
      <c r="H27" s="27">
        <v>15250</v>
      </c>
      <c r="I27" s="42"/>
      <c r="J27" s="43" t="s">
        <v>49</v>
      </c>
      <c r="K27" s="27"/>
      <c r="L27" s="44" t="s">
        <v>47</v>
      </c>
    </row>
    <row r="28" spans="1:12" ht="38.25" customHeight="1">
      <c r="A28" s="32" t="s">
        <v>74</v>
      </c>
      <c r="B28" s="32">
        <v>600</v>
      </c>
      <c r="C28" s="32">
        <v>60016</v>
      </c>
      <c r="D28" s="32">
        <v>6050</v>
      </c>
      <c r="E28" s="37" t="s">
        <v>228</v>
      </c>
      <c r="F28" s="27">
        <v>17000</v>
      </c>
      <c r="G28" s="42">
        <f t="shared" si="1"/>
        <v>17000</v>
      </c>
      <c r="H28" s="27">
        <v>17000</v>
      </c>
      <c r="I28" s="42"/>
      <c r="J28" s="43" t="s">
        <v>49</v>
      </c>
      <c r="K28" s="27"/>
      <c r="L28" s="44" t="s">
        <v>47</v>
      </c>
    </row>
    <row r="29" spans="1:12" ht="38.25" customHeight="1">
      <c r="A29" s="25" t="s">
        <v>252</v>
      </c>
      <c r="B29" s="32">
        <v>600</v>
      </c>
      <c r="C29" s="32">
        <v>60016</v>
      </c>
      <c r="D29" s="32">
        <v>6050</v>
      </c>
      <c r="E29" s="37" t="s">
        <v>247</v>
      </c>
      <c r="F29" s="27">
        <v>50000</v>
      </c>
      <c r="G29" s="42">
        <f t="shared" si="1"/>
        <v>50000</v>
      </c>
      <c r="H29" s="27">
        <v>50000</v>
      </c>
      <c r="I29" s="42"/>
      <c r="J29" s="43" t="s">
        <v>49</v>
      </c>
      <c r="K29" s="27"/>
      <c r="L29" s="44" t="s">
        <v>47</v>
      </c>
    </row>
    <row r="30" spans="1:12" ht="38.25" customHeight="1">
      <c r="A30" s="32" t="s">
        <v>77</v>
      </c>
      <c r="B30" s="32">
        <v>600</v>
      </c>
      <c r="C30" s="32">
        <v>60016</v>
      </c>
      <c r="D30" s="32">
        <v>6060</v>
      </c>
      <c r="E30" s="37" t="s">
        <v>209</v>
      </c>
      <c r="F30" s="27">
        <v>17643</v>
      </c>
      <c r="G30" s="42">
        <f>H30+I30</f>
        <v>17643</v>
      </c>
      <c r="H30" s="27">
        <v>17643</v>
      </c>
      <c r="I30" s="42"/>
      <c r="J30" s="43" t="s">
        <v>49</v>
      </c>
      <c r="K30" s="27"/>
      <c r="L30" s="44" t="s">
        <v>47</v>
      </c>
    </row>
    <row r="31" spans="1:12" ht="38.25" customHeight="1">
      <c r="A31" s="25" t="s">
        <v>79</v>
      </c>
      <c r="B31" s="32">
        <v>600</v>
      </c>
      <c r="C31" s="32">
        <v>60017</v>
      </c>
      <c r="D31" s="32">
        <v>6050</v>
      </c>
      <c r="E31" s="37" t="s">
        <v>210</v>
      </c>
      <c r="F31" s="27">
        <v>24400</v>
      </c>
      <c r="G31" s="42">
        <f t="shared" si="1"/>
        <v>24400</v>
      </c>
      <c r="H31" s="27">
        <v>24400</v>
      </c>
      <c r="I31" s="42"/>
      <c r="J31" s="43" t="s">
        <v>49</v>
      </c>
      <c r="K31" s="27"/>
      <c r="L31" s="44" t="s">
        <v>47</v>
      </c>
    </row>
    <row r="32" spans="1:12" ht="38.25" customHeight="1">
      <c r="A32" s="32" t="s">
        <v>81</v>
      </c>
      <c r="B32" s="32">
        <v>630</v>
      </c>
      <c r="C32" s="32">
        <v>63003</v>
      </c>
      <c r="D32" s="32">
        <v>6050</v>
      </c>
      <c r="E32" s="43" t="s">
        <v>212</v>
      </c>
      <c r="F32" s="42">
        <f>42000-12312</f>
        <v>29688</v>
      </c>
      <c r="G32" s="42">
        <f t="shared" si="1"/>
        <v>29688</v>
      </c>
      <c r="H32" s="42">
        <f>42000-12312</f>
        <v>29688</v>
      </c>
      <c r="I32" s="42"/>
      <c r="J32" s="43" t="s">
        <v>49</v>
      </c>
      <c r="K32" s="42"/>
      <c r="L32" s="44" t="s">
        <v>47</v>
      </c>
    </row>
    <row r="33" spans="1:12" ht="51.75" customHeight="1">
      <c r="A33" s="25" t="s">
        <v>84</v>
      </c>
      <c r="B33" s="32">
        <v>630</v>
      </c>
      <c r="C33" s="32">
        <v>63003</v>
      </c>
      <c r="D33" s="32">
        <v>6050</v>
      </c>
      <c r="E33" s="43" t="s">
        <v>69</v>
      </c>
      <c r="F33" s="42">
        <v>115000</v>
      </c>
      <c r="G33" s="42">
        <f t="shared" si="1"/>
        <v>115000</v>
      </c>
      <c r="H33" s="42">
        <v>115000</v>
      </c>
      <c r="I33" s="42"/>
      <c r="J33" s="43" t="s">
        <v>49</v>
      </c>
      <c r="K33" s="42"/>
      <c r="L33" s="44" t="s">
        <v>47</v>
      </c>
    </row>
    <row r="34" spans="1:12" ht="38.25" customHeight="1">
      <c r="A34" s="32" t="s">
        <v>86</v>
      </c>
      <c r="B34" s="32">
        <v>700</v>
      </c>
      <c r="C34" s="32">
        <v>70005</v>
      </c>
      <c r="D34" s="32">
        <v>6050</v>
      </c>
      <c r="E34" s="43" t="s">
        <v>71</v>
      </c>
      <c r="F34" s="42">
        <v>311690</v>
      </c>
      <c r="G34" s="42">
        <f t="shared" si="0"/>
        <v>311690</v>
      </c>
      <c r="H34" s="42">
        <f>98543+213147</f>
        <v>311690</v>
      </c>
      <c r="I34" s="42"/>
      <c r="J34" s="43" t="s">
        <v>49</v>
      </c>
      <c r="K34" s="42"/>
      <c r="L34" s="44" t="s">
        <v>47</v>
      </c>
    </row>
    <row r="35" spans="1:12" ht="38.25" customHeight="1">
      <c r="A35" s="25" t="s">
        <v>88</v>
      </c>
      <c r="B35" s="32">
        <v>700</v>
      </c>
      <c r="C35" s="32">
        <v>70005</v>
      </c>
      <c r="D35" s="32">
        <v>6050</v>
      </c>
      <c r="E35" s="43" t="s">
        <v>250</v>
      </c>
      <c r="F35" s="42">
        <v>9000</v>
      </c>
      <c r="G35" s="42">
        <f t="shared" si="0"/>
        <v>9000</v>
      </c>
      <c r="H35" s="42">
        <v>9000</v>
      </c>
      <c r="I35" s="42"/>
      <c r="J35" s="43" t="s">
        <v>49</v>
      </c>
      <c r="K35" s="42"/>
      <c r="L35" s="44" t="s">
        <v>47</v>
      </c>
    </row>
    <row r="36" spans="1:12" ht="64.5" customHeight="1">
      <c r="A36" s="32" t="s">
        <v>90</v>
      </c>
      <c r="B36" s="32">
        <v>750</v>
      </c>
      <c r="C36" s="32">
        <v>75023</v>
      </c>
      <c r="D36" s="32">
        <v>6050</v>
      </c>
      <c r="E36" s="43" t="s">
        <v>73</v>
      </c>
      <c r="F36" s="42">
        <v>150000</v>
      </c>
      <c r="G36" s="42">
        <f t="shared" si="0"/>
        <v>150000</v>
      </c>
      <c r="H36" s="42">
        <v>150000</v>
      </c>
      <c r="I36" s="42"/>
      <c r="J36" s="43" t="s">
        <v>49</v>
      </c>
      <c r="K36" s="42"/>
      <c r="L36" s="44" t="s">
        <v>47</v>
      </c>
    </row>
    <row r="37" spans="1:12" ht="38.25" customHeight="1">
      <c r="A37" s="25" t="s">
        <v>92</v>
      </c>
      <c r="B37" s="32">
        <v>750</v>
      </c>
      <c r="C37" s="32">
        <v>75023</v>
      </c>
      <c r="D37" s="32">
        <v>6060</v>
      </c>
      <c r="E37" s="103" t="s">
        <v>230</v>
      </c>
      <c r="F37" s="42">
        <v>157500</v>
      </c>
      <c r="G37" s="42">
        <f t="shared" si="0"/>
        <v>38627</v>
      </c>
      <c r="H37" s="42">
        <v>38627</v>
      </c>
      <c r="I37" s="42"/>
      <c r="J37" s="43" t="s">
        <v>49</v>
      </c>
      <c r="K37" s="42"/>
      <c r="L37" s="44" t="s">
        <v>47</v>
      </c>
    </row>
    <row r="38" spans="1:12" ht="38.25" customHeight="1">
      <c r="A38" s="32" t="s">
        <v>94</v>
      </c>
      <c r="B38" s="32">
        <v>754</v>
      </c>
      <c r="C38" s="32">
        <v>75412</v>
      </c>
      <c r="D38" s="32">
        <v>6620</v>
      </c>
      <c r="E38" s="43" t="s">
        <v>256</v>
      </c>
      <c r="F38" s="42">
        <v>7000</v>
      </c>
      <c r="G38" s="42">
        <f t="shared" si="0"/>
        <v>7000</v>
      </c>
      <c r="H38" s="42">
        <v>7000</v>
      </c>
      <c r="I38" s="42"/>
      <c r="J38" s="43" t="s">
        <v>49</v>
      </c>
      <c r="K38" s="42"/>
      <c r="L38" s="44" t="s">
        <v>47</v>
      </c>
    </row>
    <row r="39" spans="1:12" ht="38.25" customHeight="1">
      <c r="A39" s="25" t="s">
        <v>96</v>
      </c>
      <c r="B39" s="32">
        <v>754</v>
      </c>
      <c r="C39" s="32">
        <v>75412</v>
      </c>
      <c r="D39" s="32">
        <v>6050</v>
      </c>
      <c r="E39" s="43" t="s">
        <v>75</v>
      </c>
      <c r="F39" s="42">
        <v>1000000</v>
      </c>
      <c r="G39" s="42">
        <f t="shared" si="0"/>
        <v>100000</v>
      </c>
      <c r="H39" s="42">
        <v>100000</v>
      </c>
      <c r="I39" s="42"/>
      <c r="J39" s="43" t="s">
        <v>49</v>
      </c>
      <c r="K39" s="42"/>
      <c r="L39" s="44" t="s">
        <v>47</v>
      </c>
    </row>
    <row r="40" spans="1:12" ht="38.25" customHeight="1">
      <c r="A40" s="32" t="s">
        <v>98</v>
      </c>
      <c r="B40" s="32">
        <v>754</v>
      </c>
      <c r="C40" s="32">
        <v>75412</v>
      </c>
      <c r="D40" s="32">
        <v>6060</v>
      </c>
      <c r="E40" s="43" t="s">
        <v>76</v>
      </c>
      <c r="F40" s="42">
        <v>15000</v>
      </c>
      <c r="G40" s="42">
        <f t="shared" si="0"/>
        <v>15000</v>
      </c>
      <c r="H40" s="42">
        <v>15000</v>
      </c>
      <c r="I40" s="42"/>
      <c r="J40" s="43" t="s">
        <v>49</v>
      </c>
      <c r="K40" s="42"/>
      <c r="L40" s="44" t="s">
        <v>47</v>
      </c>
    </row>
    <row r="41" spans="1:12" ht="38.25" customHeight="1">
      <c r="A41" s="25" t="s">
        <v>100</v>
      </c>
      <c r="B41" s="32">
        <v>754</v>
      </c>
      <c r="C41" s="32">
        <v>75414</v>
      </c>
      <c r="D41" s="32">
        <v>6060</v>
      </c>
      <c r="E41" s="43" t="s">
        <v>78</v>
      </c>
      <c r="F41" s="42">
        <v>25000</v>
      </c>
      <c r="G41" s="42">
        <f>H41+I41</f>
        <v>25000</v>
      </c>
      <c r="H41" s="42">
        <v>25000</v>
      </c>
      <c r="I41" s="42"/>
      <c r="J41" s="43" t="s">
        <v>49</v>
      </c>
      <c r="K41" s="42"/>
      <c r="L41" s="44" t="s">
        <v>47</v>
      </c>
    </row>
    <row r="42" spans="1:12" ht="38.25" customHeight="1">
      <c r="A42" s="32" t="s">
        <v>102</v>
      </c>
      <c r="B42" s="32">
        <v>801</v>
      </c>
      <c r="C42" s="32">
        <v>80101</v>
      </c>
      <c r="D42" s="32">
        <v>6050</v>
      </c>
      <c r="E42" s="43" t="s">
        <v>80</v>
      </c>
      <c r="F42" s="42">
        <f>4831000+51815</f>
        <v>4882815</v>
      </c>
      <c r="G42" s="42">
        <f t="shared" si="0"/>
        <v>4372815</v>
      </c>
      <c r="H42" s="42">
        <f>331019+19886+31910-340000</f>
        <v>42815</v>
      </c>
      <c r="I42" s="42">
        <v>4330000</v>
      </c>
      <c r="J42" s="43" t="s">
        <v>49</v>
      </c>
      <c r="K42" s="42"/>
      <c r="L42" s="44" t="s">
        <v>47</v>
      </c>
    </row>
    <row r="43" spans="1:12" ht="38.25" customHeight="1">
      <c r="A43" s="25" t="s">
        <v>103</v>
      </c>
      <c r="B43" s="32">
        <v>801</v>
      </c>
      <c r="C43" s="32">
        <v>80101</v>
      </c>
      <c r="D43" s="32">
        <v>6060</v>
      </c>
      <c r="E43" s="43" t="s">
        <v>82</v>
      </c>
      <c r="F43" s="42">
        <v>7500</v>
      </c>
      <c r="G43" s="42">
        <f>H43+I43</f>
        <v>7500</v>
      </c>
      <c r="H43" s="42">
        <v>7500</v>
      </c>
      <c r="I43" s="42"/>
      <c r="J43" s="43" t="s">
        <v>49</v>
      </c>
      <c r="K43" s="42"/>
      <c r="L43" s="44" t="s">
        <v>83</v>
      </c>
    </row>
    <row r="44" spans="1:12" ht="38.25" customHeight="1">
      <c r="A44" s="32" t="s">
        <v>105</v>
      </c>
      <c r="B44" s="32">
        <v>801</v>
      </c>
      <c r="C44" s="32">
        <v>80101</v>
      </c>
      <c r="D44" s="32">
        <v>6050</v>
      </c>
      <c r="E44" s="43" t="s">
        <v>85</v>
      </c>
      <c r="F44" s="42">
        <v>55000</v>
      </c>
      <c r="G44" s="42">
        <f>H44+I44</f>
        <v>55000</v>
      </c>
      <c r="H44" s="42">
        <v>5000</v>
      </c>
      <c r="I44" s="42">
        <v>50000</v>
      </c>
      <c r="J44" s="43" t="s">
        <v>49</v>
      </c>
      <c r="K44" s="42"/>
      <c r="L44" s="44" t="s">
        <v>47</v>
      </c>
    </row>
    <row r="45" spans="1:12" ht="38.25" customHeight="1">
      <c r="A45" s="25" t="s">
        <v>107</v>
      </c>
      <c r="B45" s="32">
        <v>801</v>
      </c>
      <c r="C45" s="32">
        <v>80104</v>
      </c>
      <c r="D45" s="32">
        <v>6050</v>
      </c>
      <c r="E45" s="43" t="s">
        <v>87</v>
      </c>
      <c r="F45" s="42">
        <v>2710000</v>
      </c>
      <c r="G45" s="42">
        <f t="shared" si="0"/>
        <v>1360000</v>
      </c>
      <c r="H45" s="42">
        <f>33754+266246+10000</f>
        <v>310000</v>
      </c>
      <c r="I45" s="42">
        <f>500000+600000-50000</f>
        <v>1050000</v>
      </c>
      <c r="J45" s="43" t="s">
        <v>49</v>
      </c>
      <c r="K45" s="42"/>
      <c r="L45" s="44" t="s">
        <v>47</v>
      </c>
    </row>
    <row r="46" spans="1:12" ht="38.25" customHeight="1">
      <c r="A46" s="32" t="s">
        <v>222</v>
      </c>
      <c r="B46" s="32">
        <v>900</v>
      </c>
      <c r="C46" s="32">
        <v>90001</v>
      </c>
      <c r="D46" s="32">
        <v>6050</v>
      </c>
      <c r="E46" s="43" t="s">
        <v>89</v>
      </c>
      <c r="F46" s="42">
        <v>5949161</v>
      </c>
      <c r="G46" s="42">
        <f t="shared" si="0"/>
        <v>500000</v>
      </c>
      <c r="H46" s="42">
        <v>500000</v>
      </c>
      <c r="I46" s="42"/>
      <c r="J46" s="43" t="s">
        <v>49</v>
      </c>
      <c r="K46" s="42"/>
      <c r="L46" s="44" t="s">
        <v>47</v>
      </c>
    </row>
    <row r="47" spans="1:12" ht="38.25" customHeight="1">
      <c r="A47" s="25" t="s">
        <v>110</v>
      </c>
      <c r="B47" s="32">
        <v>900</v>
      </c>
      <c r="C47" s="32">
        <v>90001</v>
      </c>
      <c r="D47" s="32">
        <v>6050</v>
      </c>
      <c r="E47" s="43" t="s">
        <v>91</v>
      </c>
      <c r="F47" s="42">
        <v>50000</v>
      </c>
      <c r="G47" s="42">
        <f t="shared" si="0"/>
        <v>50000</v>
      </c>
      <c r="H47" s="42">
        <v>50000</v>
      </c>
      <c r="I47" s="42"/>
      <c r="J47" s="43" t="s">
        <v>49</v>
      </c>
      <c r="K47" s="42"/>
      <c r="L47" s="44" t="s">
        <v>47</v>
      </c>
    </row>
    <row r="48" spans="1:12" ht="38.25" customHeight="1">
      <c r="A48" s="32" t="s">
        <v>112</v>
      </c>
      <c r="B48" s="32">
        <v>900</v>
      </c>
      <c r="C48" s="32">
        <v>90001</v>
      </c>
      <c r="D48" s="32">
        <v>6050</v>
      </c>
      <c r="E48" s="43" t="s">
        <v>93</v>
      </c>
      <c r="F48" s="42">
        <v>50000</v>
      </c>
      <c r="G48" s="42">
        <f t="shared" si="0"/>
        <v>50000</v>
      </c>
      <c r="H48" s="42">
        <v>50000</v>
      </c>
      <c r="I48" s="42"/>
      <c r="J48" s="43" t="s">
        <v>49</v>
      </c>
      <c r="K48" s="42"/>
      <c r="L48" s="44" t="s">
        <v>47</v>
      </c>
    </row>
    <row r="49" spans="1:12" ht="38.25" customHeight="1">
      <c r="A49" s="25" t="s">
        <v>113</v>
      </c>
      <c r="B49" s="32">
        <v>900</v>
      </c>
      <c r="C49" s="32">
        <v>90001</v>
      </c>
      <c r="D49" s="32">
        <v>6050</v>
      </c>
      <c r="E49" s="43" t="s">
        <v>95</v>
      </c>
      <c r="F49" s="42">
        <v>50000</v>
      </c>
      <c r="G49" s="42">
        <f t="shared" si="0"/>
        <v>50000</v>
      </c>
      <c r="H49" s="42">
        <v>50000</v>
      </c>
      <c r="I49" s="42"/>
      <c r="J49" s="43" t="s">
        <v>49</v>
      </c>
      <c r="K49" s="42"/>
      <c r="L49" s="44" t="s">
        <v>47</v>
      </c>
    </row>
    <row r="50" spans="1:12" ht="38.25" customHeight="1">
      <c r="A50" s="32" t="s">
        <v>114</v>
      </c>
      <c r="B50" s="32">
        <v>900</v>
      </c>
      <c r="C50" s="32">
        <v>90001</v>
      </c>
      <c r="D50" s="32">
        <v>6050</v>
      </c>
      <c r="E50" s="43" t="s">
        <v>97</v>
      </c>
      <c r="F50" s="42">
        <f>10000+14400</f>
        <v>24400</v>
      </c>
      <c r="G50" s="42">
        <f t="shared" si="0"/>
        <v>24400</v>
      </c>
      <c r="H50" s="42">
        <f>10000+14400</f>
        <v>24400</v>
      </c>
      <c r="I50" s="42"/>
      <c r="J50" s="43" t="s">
        <v>49</v>
      </c>
      <c r="K50" s="42"/>
      <c r="L50" s="44" t="s">
        <v>47</v>
      </c>
    </row>
    <row r="51" spans="1:12" ht="38.25" customHeight="1">
      <c r="A51" s="25" t="s">
        <v>116</v>
      </c>
      <c r="B51" s="32">
        <v>900</v>
      </c>
      <c r="C51" s="32">
        <v>90001</v>
      </c>
      <c r="D51" s="32">
        <v>6050</v>
      </c>
      <c r="E51" s="43" t="s">
        <v>99</v>
      </c>
      <c r="F51" s="42">
        <v>10000</v>
      </c>
      <c r="G51" s="42">
        <f t="shared" si="0"/>
        <v>10000</v>
      </c>
      <c r="H51" s="42">
        <v>10000</v>
      </c>
      <c r="I51" s="42"/>
      <c r="J51" s="43" t="s">
        <v>49</v>
      </c>
      <c r="K51" s="42"/>
      <c r="L51" s="44" t="s">
        <v>47</v>
      </c>
    </row>
    <row r="52" spans="1:12" ht="38.25" customHeight="1">
      <c r="A52" s="32" t="s">
        <v>239</v>
      </c>
      <c r="B52" s="32">
        <v>900</v>
      </c>
      <c r="C52" s="32">
        <v>90001</v>
      </c>
      <c r="D52" s="32">
        <v>6050</v>
      </c>
      <c r="E52" s="43" t="s">
        <v>231</v>
      </c>
      <c r="F52" s="42">
        <v>18544</v>
      </c>
      <c r="G52" s="42">
        <f t="shared" si="0"/>
        <v>18544</v>
      </c>
      <c r="H52" s="42">
        <f>17080+1464</f>
        <v>18544</v>
      </c>
      <c r="I52" s="42"/>
      <c r="J52" s="43" t="s">
        <v>49</v>
      </c>
      <c r="K52" s="42"/>
      <c r="L52" s="44" t="s">
        <v>47</v>
      </c>
    </row>
    <row r="53" spans="1:12" ht="38.25" customHeight="1">
      <c r="A53" s="25" t="s">
        <v>240</v>
      </c>
      <c r="B53" s="32">
        <v>900</v>
      </c>
      <c r="C53" s="32">
        <v>90001</v>
      </c>
      <c r="D53" s="32">
        <v>6060</v>
      </c>
      <c r="E53" s="43" t="s">
        <v>101</v>
      </c>
      <c r="F53" s="42">
        <v>17500</v>
      </c>
      <c r="G53" s="42">
        <f t="shared" si="0"/>
        <v>5000</v>
      </c>
      <c r="H53" s="42">
        <v>5000</v>
      </c>
      <c r="I53" s="42"/>
      <c r="J53" s="43" t="s">
        <v>49</v>
      </c>
      <c r="K53" s="42"/>
      <c r="L53" s="44" t="s">
        <v>47</v>
      </c>
    </row>
    <row r="54" spans="1:12" ht="38.25" customHeight="1">
      <c r="A54" s="32" t="s">
        <v>119</v>
      </c>
      <c r="B54" s="32">
        <v>900</v>
      </c>
      <c r="C54" s="32">
        <v>90002</v>
      </c>
      <c r="D54" s="32">
        <v>6060</v>
      </c>
      <c r="E54" s="43" t="s">
        <v>104</v>
      </c>
      <c r="F54" s="45">
        <v>100000</v>
      </c>
      <c r="G54" s="42">
        <f t="shared" si="0"/>
        <v>100000</v>
      </c>
      <c r="H54" s="42">
        <v>100000</v>
      </c>
      <c r="I54" s="42"/>
      <c r="J54" s="43" t="s">
        <v>49</v>
      </c>
      <c r="K54" s="42"/>
      <c r="L54" s="44" t="s">
        <v>47</v>
      </c>
    </row>
    <row r="55" spans="1:12" ht="38.25" customHeight="1">
      <c r="A55" s="25" t="s">
        <v>121</v>
      </c>
      <c r="B55" s="32">
        <v>900</v>
      </c>
      <c r="C55" s="32">
        <v>90002</v>
      </c>
      <c r="D55" s="32">
        <v>6060</v>
      </c>
      <c r="E55" s="43" t="s">
        <v>106</v>
      </c>
      <c r="F55" s="45">
        <v>197640</v>
      </c>
      <c r="G55" s="42">
        <f t="shared" si="0"/>
        <v>197640</v>
      </c>
      <c r="H55" s="42">
        <f>180000+17640</f>
        <v>197640</v>
      </c>
      <c r="I55" s="42"/>
      <c r="J55" s="43" t="s">
        <v>49</v>
      </c>
      <c r="K55" s="42"/>
      <c r="L55" s="44" t="s">
        <v>47</v>
      </c>
    </row>
    <row r="56" spans="1:12" ht="38.25" customHeight="1">
      <c r="A56" s="32" t="s">
        <v>123</v>
      </c>
      <c r="B56" s="32">
        <v>900</v>
      </c>
      <c r="C56" s="32">
        <v>90002</v>
      </c>
      <c r="D56" s="32">
        <v>6060</v>
      </c>
      <c r="E56" s="43" t="s">
        <v>108</v>
      </c>
      <c r="F56" s="45">
        <v>18500</v>
      </c>
      <c r="G56" s="42">
        <f t="shared" si="0"/>
        <v>18500</v>
      </c>
      <c r="H56" s="42">
        <f>35000-16500</f>
        <v>18500</v>
      </c>
      <c r="I56" s="42"/>
      <c r="J56" s="43" t="s">
        <v>49</v>
      </c>
      <c r="K56" s="42"/>
      <c r="L56" s="44" t="s">
        <v>47</v>
      </c>
    </row>
    <row r="57" spans="1:12" ht="38.25" customHeight="1">
      <c r="A57" s="25" t="s">
        <v>125</v>
      </c>
      <c r="B57" s="32">
        <v>900</v>
      </c>
      <c r="C57" s="32">
        <v>90004</v>
      </c>
      <c r="D57" s="32">
        <v>6050</v>
      </c>
      <c r="E57" s="43" t="s">
        <v>109</v>
      </c>
      <c r="F57" s="45">
        <f>700000+18312</f>
        <v>718312</v>
      </c>
      <c r="G57" s="42">
        <f t="shared" si="0"/>
        <v>413312</v>
      </c>
      <c r="H57" s="42">
        <f>300000+95000+18312</f>
        <v>413312</v>
      </c>
      <c r="I57" s="42"/>
      <c r="J57" s="43" t="s">
        <v>49</v>
      </c>
      <c r="K57" s="42"/>
      <c r="L57" s="44" t="s">
        <v>47</v>
      </c>
    </row>
    <row r="58" spans="1:12" ht="38.25" customHeight="1">
      <c r="A58" s="32" t="s">
        <v>126</v>
      </c>
      <c r="B58" s="32">
        <v>900</v>
      </c>
      <c r="C58" s="32">
        <v>90013</v>
      </c>
      <c r="D58" s="32">
        <v>6650</v>
      </c>
      <c r="E58" s="43" t="s">
        <v>111</v>
      </c>
      <c r="F58" s="45">
        <v>220000</v>
      </c>
      <c r="G58" s="42">
        <f t="shared" si="0"/>
        <v>2000</v>
      </c>
      <c r="H58" s="42">
        <f>100000-80000-18000</f>
        <v>2000</v>
      </c>
      <c r="I58" s="42"/>
      <c r="J58" s="43" t="s">
        <v>49</v>
      </c>
      <c r="K58" s="42"/>
      <c r="L58" s="44" t="s">
        <v>47</v>
      </c>
    </row>
    <row r="59" spans="1:12" ht="38.25" customHeight="1">
      <c r="A59" s="25" t="s">
        <v>213</v>
      </c>
      <c r="B59" s="32">
        <v>900</v>
      </c>
      <c r="C59" s="32">
        <v>90095</v>
      </c>
      <c r="D59" s="32">
        <v>6050</v>
      </c>
      <c r="E59" s="43" t="s">
        <v>211</v>
      </c>
      <c r="F59" s="45">
        <v>4270</v>
      </c>
      <c r="G59" s="42">
        <f t="shared" si="0"/>
        <v>4270</v>
      </c>
      <c r="H59" s="42">
        <v>4270</v>
      </c>
      <c r="I59" s="42"/>
      <c r="J59" s="43" t="s">
        <v>49</v>
      </c>
      <c r="K59" s="42"/>
      <c r="L59" s="44" t="s">
        <v>47</v>
      </c>
    </row>
    <row r="60" spans="1:12" ht="38.25" customHeight="1">
      <c r="A60" s="32" t="s">
        <v>214</v>
      </c>
      <c r="B60" s="32">
        <v>921</v>
      </c>
      <c r="C60" s="32">
        <v>92109</v>
      </c>
      <c r="D60" s="32">
        <v>6220</v>
      </c>
      <c r="E60" s="43" t="s">
        <v>232</v>
      </c>
      <c r="F60" s="42">
        <v>85000</v>
      </c>
      <c r="G60" s="42">
        <f>H60+I60</f>
        <v>85000</v>
      </c>
      <c r="H60" s="42">
        <v>85000</v>
      </c>
      <c r="I60" s="42"/>
      <c r="J60" s="43" t="s">
        <v>49</v>
      </c>
      <c r="K60" s="42"/>
      <c r="L60" s="44" t="s">
        <v>238</v>
      </c>
    </row>
    <row r="61" spans="1:12" ht="38.25" customHeight="1">
      <c r="A61" s="25" t="s">
        <v>215</v>
      </c>
      <c r="B61" s="32">
        <v>921</v>
      </c>
      <c r="C61" s="32">
        <v>92120</v>
      </c>
      <c r="D61" s="32">
        <v>6050</v>
      </c>
      <c r="E61" s="43" t="s">
        <v>236</v>
      </c>
      <c r="F61" s="42">
        <v>3500000</v>
      </c>
      <c r="G61" s="42">
        <f t="shared" si="0"/>
        <v>2808515</v>
      </c>
      <c r="H61" s="42">
        <v>308515</v>
      </c>
      <c r="I61" s="42">
        <v>2500000</v>
      </c>
      <c r="J61" s="43" t="s">
        <v>49</v>
      </c>
      <c r="K61" s="42"/>
      <c r="L61" s="44" t="s">
        <v>47</v>
      </c>
    </row>
    <row r="62" spans="1:12" ht="38.25" customHeight="1">
      <c r="A62" s="32" t="s">
        <v>216</v>
      </c>
      <c r="B62" s="32">
        <v>926</v>
      </c>
      <c r="C62" s="32">
        <v>92601</v>
      </c>
      <c r="D62" s="32">
        <v>6050</v>
      </c>
      <c r="E62" s="43" t="s">
        <v>115</v>
      </c>
      <c r="F62" s="42">
        <v>32000000</v>
      </c>
      <c r="G62" s="42">
        <f t="shared" si="0"/>
        <v>9648350</v>
      </c>
      <c r="H62" s="42">
        <f>3000000+287410-268000+858940</f>
        <v>3878350</v>
      </c>
      <c r="I62" s="42">
        <f>4000000+1502000+268000</f>
        <v>5770000</v>
      </c>
      <c r="J62" s="43" t="s">
        <v>49</v>
      </c>
      <c r="K62" s="42"/>
      <c r="L62" s="44" t="s">
        <v>47</v>
      </c>
    </row>
    <row r="63" spans="1:12" ht="38.25" customHeight="1">
      <c r="A63" s="25" t="s">
        <v>223</v>
      </c>
      <c r="B63" s="32">
        <v>926</v>
      </c>
      <c r="C63" s="32">
        <v>92601</v>
      </c>
      <c r="D63" s="32">
        <v>6050</v>
      </c>
      <c r="E63" s="46" t="s">
        <v>233</v>
      </c>
      <c r="F63" s="47">
        <v>200000</v>
      </c>
      <c r="G63" s="42">
        <f t="shared" si="0"/>
        <v>200000</v>
      </c>
      <c r="H63" s="47">
        <v>200000</v>
      </c>
      <c r="I63" s="47"/>
      <c r="J63" s="43" t="s">
        <v>49</v>
      </c>
      <c r="K63" s="42"/>
      <c r="L63" s="44" t="s">
        <v>47</v>
      </c>
    </row>
    <row r="64" spans="1:12" ht="38.25" customHeight="1">
      <c r="A64" s="32" t="s">
        <v>224</v>
      </c>
      <c r="B64" s="32">
        <v>926</v>
      </c>
      <c r="C64" s="32">
        <v>92601</v>
      </c>
      <c r="D64" s="32">
        <v>6050</v>
      </c>
      <c r="E64" s="46" t="s">
        <v>117</v>
      </c>
      <c r="F64" s="47">
        <v>3000000</v>
      </c>
      <c r="G64" s="47">
        <f aca="true" t="shared" si="2" ref="G64:G75">H64+I64</f>
        <v>350000</v>
      </c>
      <c r="H64" s="47">
        <f>500000-150000</f>
        <v>350000</v>
      </c>
      <c r="I64" s="47"/>
      <c r="J64" s="43" t="s">
        <v>49</v>
      </c>
      <c r="K64" s="47"/>
      <c r="L64" s="44" t="s">
        <v>47</v>
      </c>
    </row>
    <row r="65" spans="1:12" ht="38.25" customHeight="1">
      <c r="A65" s="25" t="s">
        <v>225</v>
      </c>
      <c r="B65" s="32">
        <v>926</v>
      </c>
      <c r="C65" s="32">
        <v>92601</v>
      </c>
      <c r="D65" s="32">
        <v>6050</v>
      </c>
      <c r="E65" s="43" t="s">
        <v>118</v>
      </c>
      <c r="F65" s="42">
        <v>11000</v>
      </c>
      <c r="G65" s="42">
        <f t="shared" si="2"/>
        <v>11000</v>
      </c>
      <c r="H65" s="42">
        <v>11000</v>
      </c>
      <c r="I65" s="42"/>
      <c r="J65" s="43" t="s">
        <v>49</v>
      </c>
      <c r="K65" s="42"/>
      <c r="L65" s="44" t="s">
        <v>47</v>
      </c>
    </row>
    <row r="66" spans="1:12" ht="38.25" customHeight="1">
      <c r="A66" s="32" t="s">
        <v>241</v>
      </c>
      <c r="B66" s="32">
        <v>926</v>
      </c>
      <c r="C66" s="32">
        <v>92601</v>
      </c>
      <c r="D66" s="32">
        <v>6050</v>
      </c>
      <c r="E66" s="43" t="s">
        <v>120</v>
      </c>
      <c r="F66" s="42">
        <v>151120</v>
      </c>
      <c r="G66" s="42">
        <f t="shared" si="2"/>
        <v>151120</v>
      </c>
      <c r="H66" s="42">
        <f>214370-69370+6120</f>
        <v>151120</v>
      </c>
      <c r="I66" s="42"/>
      <c r="J66" s="43" t="s">
        <v>49</v>
      </c>
      <c r="K66" s="42"/>
      <c r="L66" s="44" t="s">
        <v>47</v>
      </c>
    </row>
    <row r="67" spans="1:12" ht="38.25" customHeight="1">
      <c r="A67" s="25" t="s">
        <v>242</v>
      </c>
      <c r="B67" s="32">
        <v>926</v>
      </c>
      <c r="C67" s="32">
        <v>92601</v>
      </c>
      <c r="D67" s="32">
        <v>6050</v>
      </c>
      <c r="E67" s="46" t="s">
        <v>122</v>
      </c>
      <c r="F67" s="47">
        <v>10000</v>
      </c>
      <c r="G67" s="47">
        <f t="shared" si="2"/>
        <v>10000</v>
      </c>
      <c r="H67" s="47">
        <v>10000</v>
      </c>
      <c r="I67" s="47"/>
      <c r="J67" s="43" t="s">
        <v>49</v>
      </c>
      <c r="K67" s="47"/>
      <c r="L67" s="44" t="s">
        <v>47</v>
      </c>
    </row>
    <row r="68" spans="1:12" ht="38.25" customHeight="1">
      <c r="A68" s="32" t="s">
        <v>243</v>
      </c>
      <c r="B68" s="32">
        <v>926</v>
      </c>
      <c r="C68" s="32">
        <v>92601</v>
      </c>
      <c r="D68" s="32">
        <v>6050</v>
      </c>
      <c r="E68" s="46" t="s">
        <v>124</v>
      </c>
      <c r="F68" s="47">
        <f>180000+110000-75000</f>
        <v>215000</v>
      </c>
      <c r="G68" s="47">
        <f t="shared" si="2"/>
        <v>215000</v>
      </c>
      <c r="H68" s="47">
        <f>180000+110000-75000</f>
        <v>215000</v>
      </c>
      <c r="I68" s="47"/>
      <c r="J68" s="43" t="s">
        <v>49</v>
      </c>
      <c r="K68" s="47"/>
      <c r="L68" s="44" t="s">
        <v>47</v>
      </c>
    </row>
    <row r="69" spans="1:12" ht="38.25" customHeight="1">
      <c r="A69" s="25" t="s">
        <v>244</v>
      </c>
      <c r="B69" s="32">
        <v>926</v>
      </c>
      <c r="C69" s="32">
        <v>92601</v>
      </c>
      <c r="D69" s="32">
        <v>6050</v>
      </c>
      <c r="E69" s="46" t="s">
        <v>220</v>
      </c>
      <c r="F69" s="47">
        <v>10000</v>
      </c>
      <c r="G69" s="47">
        <f t="shared" si="2"/>
        <v>10000</v>
      </c>
      <c r="H69" s="47">
        <v>10000</v>
      </c>
      <c r="I69" s="47"/>
      <c r="J69" s="43" t="s">
        <v>49</v>
      </c>
      <c r="K69" s="47"/>
      <c r="L69" s="44" t="s">
        <v>47</v>
      </c>
    </row>
    <row r="70" spans="1:12" ht="38.25" customHeight="1">
      <c r="A70" s="32" t="s">
        <v>245</v>
      </c>
      <c r="B70" s="32">
        <v>926</v>
      </c>
      <c r="C70" s="32">
        <v>92601</v>
      </c>
      <c r="D70" s="32">
        <v>6050</v>
      </c>
      <c r="E70" s="46" t="s">
        <v>219</v>
      </c>
      <c r="F70" s="47">
        <v>5500</v>
      </c>
      <c r="G70" s="47">
        <f t="shared" si="2"/>
        <v>5500</v>
      </c>
      <c r="H70" s="47">
        <v>5500</v>
      </c>
      <c r="I70" s="47"/>
      <c r="J70" s="43" t="s">
        <v>49</v>
      </c>
      <c r="K70" s="47"/>
      <c r="L70" s="44" t="s">
        <v>47</v>
      </c>
    </row>
    <row r="71" spans="1:12" ht="38.25" customHeight="1">
      <c r="A71" s="25" t="s">
        <v>246</v>
      </c>
      <c r="B71" s="32">
        <v>926</v>
      </c>
      <c r="C71" s="32">
        <v>92601</v>
      </c>
      <c r="D71" s="32">
        <v>6060</v>
      </c>
      <c r="E71" s="46" t="s">
        <v>255</v>
      </c>
      <c r="F71" s="47">
        <v>26000</v>
      </c>
      <c r="G71" s="47">
        <f t="shared" si="2"/>
        <v>26000</v>
      </c>
      <c r="H71" s="47">
        <v>26000</v>
      </c>
      <c r="I71" s="47"/>
      <c r="J71" s="43" t="s">
        <v>49</v>
      </c>
      <c r="K71" s="47"/>
      <c r="L71" s="44" t="s">
        <v>47</v>
      </c>
    </row>
    <row r="72" spans="1:12" ht="38.25" customHeight="1">
      <c r="A72" s="32" t="s">
        <v>253</v>
      </c>
      <c r="B72" s="32">
        <v>926</v>
      </c>
      <c r="C72" s="32">
        <v>92601</v>
      </c>
      <c r="D72" s="32">
        <v>6060</v>
      </c>
      <c r="E72" s="46" t="s">
        <v>221</v>
      </c>
      <c r="F72" s="47">
        <v>5372</v>
      </c>
      <c r="G72" s="47">
        <f t="shared" si="2"/>
        <v>5372</v>
      </c>
      <c r="H72" s="47">
        <v>5372</v>
      </c>
      <c r="I72" s="47"/>
      <c r="J72" s="43" t="s">
        <v>49</v>
      </c>
      <c r="K72" s="47"/>
      <c r="L72" s="44" t="s">
        <v>47</v>
      </c>
    </row>
    <row r="73" spans="1:12" ht="38.25" customHeight="1">
      <c r="A73" s="25" t="s">
        <v>257</v>
      </c>
      <c r="B73" s="32">
        <v>926</v>
      </c>
      <c r="C73" s="32">
        <v>92605</v>
      </c>
      <c r="D73" s="32">
        <v>6050</v>
      </c>
      <c r="E73" s="46" t="s">
        <v>226</v>
      </c>
      <c r="F73" s="47">
        <v>25000</v>
      </c>
      <c r="G73" s="47">
        <f t="shared" si="2"/>
        <v>25000</v>
      </c>
      <c r="H73" s="47">
        <v>25000</v>
      </c>
      <c r="I73" s="47"/>
      <c r="J73" s="43" t="s">
        <v>49</v>
      </c>
      <c r="K73" s="47"/>
      <c r="L73" s="44" t="s">
        <v>47</v>
      </c>
    </row>
    <row r="74" spans="1:12" ht="38.25" customHeight="1">
      <c r="A74" s="32" t="s">
        <v>258</v>
      </c>
      <c r="B74" s="32">
        <v>926</v>
      </c>
      <c r="C74" s="32">
        <v>92605</v>
      </c>
      <c r="D74" s="32">
        <v>6050</v>
      </c>
      <c r="E74" s="46" t="s">
        <v>234</v>
      </c>
      <c r="F74" s="47">
        <v>24000</v>
      </c>
      <c r="G74" s="47">
        <f t="shared" si="2"/>
        <v>24000</v>
      </c>
      <c r="H74" s="47">
        <v>24000</v>
      </c>
      <c r="I74" s="47"/>
      <c r="J74" s="43" t="s">
        <v>49</v>
      </c>
      <c r="K74" s="47"/>
      <c r="L74" s="44" t="s">
        <v>47</v>
      </c>
    </row>
    <row r="75" spans="1:12" ht="38.25" customHeight="1">
      <c r="A75" s="25" t="s">
        <v>259</v>
      </c>
      <c r="B75" s="32">
        <v>926</v>
      </c>
      <c r="C75" s="32">
        <v>92605</v>
      </c>
      <c r="D75" s="32">
        <v>6060</v>
      </c>
      <c r="E75" s="46" t="s">
        <v>127</v>
      </c>
      <c r="F75" s="47">
        <v>87114</v>
      </c>
      <c r="G75" s="47">
        <f t="shared" si="2"/>
        <v>87114</v>
      </c>
      <c r="H75" s="47">
        <v>87114</v>
      </c>
      <c r="I75" s="47"/>
      <c r="J75" s="43" t="s">
        <v>49</v>
      </c>
      <c r="K75" s="47"/>
      <c r="L75" s="44" t="s">
        <v>47</v>
      </c>
    </row>
    <row r="76" spans="1:12" ht="22.5" customHeight="1">
      <c r="A76" s="131" t="s">
        <v>128</v>
      </c>
      <c r="B76" s="131"/>
      <c r="C76" s="131"/>
      <c r="D76" s="131"/>
      <c r="E76" s="131"/>
      <c r="F76" s="17">
        <f>SUM(F14:F75)</f>
        <v>65516673</v>
      </c>
      <c r="G76" s="17">
        <f>SUM(G14:G75)</f>
        <v>27713073</v>
      </c>
      <c r="H76" s="17">
        <f>SUM(H14:H75)</f>
        <v>10132825</v>
      </c>
      <c r="I76" s="17">
        <f>SUM(I14:I75)</f>
        <v>15000000</v>
      </c>
      <c r="J76" s="17">
        <v>2580248</v>
      </c>
      <c r="K76" s="17">
        <f>SUM(K14:K75)</f>
        <v>0</v>
      </c>
      <c r="L76" s="16" t="s">
        <v>22</v>
      </c>
    </row>
    <row r="77" spans="1:12" ht="12.75">
      <c r="A77" s="3" t="s">
        <v>129</v>
      </c>
      <c r="B77" s="3"/>
      <c r="C77" s="3"/>
      <c r="D77" s="3"/>
      <c r="E77" s="3"/>
      <c r="F77" s="3" t="s">
        <v>131</v>
      </c>
      <c r="G77" s="3"/>
      <c r="H77" s="3"/>
      <c r="I77" s="3"/>
      <c r="J77" s="3"/>
      <c r="K77" s="3"/>
      <c r="L77" s="3"/>
    </row>
    <row r="78" spans="1:12" ht="12.75">
      <c r="A78" s="3" t="s">
        <v>130</v>
      </c>
      <c r="B78" s="3"/>
      <c r="C78" s="3"/>
      <c r="D78" s="3"/>
      <c r="E78" s="3"/>
      <c r="F78" s="3" t="s">
        <v>132</v>
      </c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4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</sheetData>
  <mergeCells count="16">
    <mergeCell ref="A6:L6"/>
    <mergeCell ref="A8:A12"/>
    <mergeCell ref="B8:B12"/>
    <mergeCell ref="C8:C12"/>
    <mergeCell ref="D8:D12"/>
    <mergeCell ref="E8:E12"/>
    <mergeCell ref="F8:F12"/>
    <mergeCell ref="G8:K8"/>
    <mergeCell ref="L8:L12"/>
    <mergeCell ref="G9:G12"/>
    <mergeCell ref="A76:E76"/>
    <mergeCell ref="H9:K9"/>
    <mergeCell ref="H10:H12"/>
    <mergeCell ref="I10:I12"/>
    <mergeCell ref="J10:J12"/>
    <mergeCell ref="K10:K12"/>
  </mergeCells>
  <printOptions/>
  <pageMargins left="0.4201388888888889" right="0.1701388888888889" top="0.5402777777777777" bottom="0.1701388888888889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1">
      <selection activeCell="R7" sqref="R7"/>
    </sheetView>
  </sheetViews>
  <sheetFormatPr defaultColWidth="9.140625" defaultRowHeight="12.75"/>
  <cols>
    <col min="1" max="1" width="2.7109375" style="49" customWidth="1"/>
    <col min="2" max="2" width="23.00390625" style="49" customWidth="1"/>
    <col min="3" max="3" width="9.8515625" style="49" customWidth="1"/>
    <col min="4" max="4" width="11.140625" style="49" customWidth="1"/>
    <col min="5" max="5" width="8.421875" style="49" customWidth="1"/>
    <col min="6" max="6" width="7.28125" style="49" customWidth="1"/>
    <col min="7" max="7" width="7.421875" style="49" customWidth="1"/>
    <col min="8" max="8" width="8.7109375" style="49" customWidth="1"/>
    <col min="9" max="10" width="7.7109375" style="49" customWidth="1"/>
    <col min="11" max="11" width="8.7109375" style="49" customWidth="1"/>
    <col min="12" max="12" width="9.28125" style="49" customWidth="1"/>
    <col min="13" max="13" width="12.421875" style="49" customWidth="1"/>
    <col min="14" max="14" width="7.28125" style="49" customWidth="1"/>
    <col min="15" max="15" width="6.8515625" style="49" customWidth="1"/>
    <col min="16" max="16" width="8.7109375" style="49" customWidth="1"/>
    <col min="17" max="16384" width="10.28125" style="49" customWidth="1"/>
  </cols>
  <sheetData>
    <row r="1" spans="14:15" ht="12.75">
      <c r="N1" s="1" t="s">
        <v>133</v>
      </c>
      <c r="O1" s="1"/>
    </row>
    <row r="2" spans="14:15" ht="12.75">
      <c r="N2" s="1" t="s">
        <v>260</v>
      </c>
      <c r="O2" s="1"/>
    </row>
    <row r="3" spans="14:15" ht="12.75">
      <c r="N3" s="1" t="s">
        <v>2</v>
      </c>
      <c r="O3" s="1"/>
    </row>
    <row r="4" spans="14:15" ht="12.75">
      <c r="N4" s="1" t="s">
        <v>27</v>
      </c>
      <c r="O4" s="1"/>
    </row>
    <row r="5" spans="1:16" ht="18">
      <c r="A5" s="143" t="s">
        <v>134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18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0.5" customHeight="1">
      <c r="A7" s="142" t="s">
        <v>7</v>
      </c>
      <c r="B7" s="142" t="s">
        <v>135</v>
      </c>
      <c r="C7" s="141" t="s">
        <v>136</v>
      </c>
      <c r="D7" s="141" t="s">
        <v>137</v>
      </c>
      <c r="E7" s="142" t="s">
        <v>15</v>
      </c>
      <c r="F7" s="142"/>
      <c r="G7" s="142" t="s">
        <v>34</v>
      </c>
      <c r="H7" s="142"/>
      <c r="I7" s="142"/>
      <c r="J7" s="142"/>
      <c r="K7" s="142"/>
      <c r="L7" s="142"/>
      <c r="M7" s="142"/>
      <c r="N7" s="142"/>
      <c r="O7" s="142"/>
      <c r="P7" s="142"/>
    </row>
    <row r="8" spans="1:16" ht="10.5" customHeight="1">
      <c r="A8" s="142"/>
      <c r="B8" s="142"/>
      <c r="C8" s="141"/>
      <c r="D8" s="141"/>
      <c r="E8" s="141" t="s">
        <v>138</v>
      </c>
      <c r="F8" s="141" t="s">
        <v>139</v>
      </c>
      <c r="G8" s="142" t="s">
        <v>140</v>
      </c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2.75" customHeight="1">
      <c r="A9" s="142"/>
      <c r="B9" s="142"/>
      <c r="C9" s="141"/>
      <c r="D9" s="141"/>
      <c r="E9" s="141"/>
      <c r="F9" s="141"/>
      <c r="G9" s="141" t="s">
        <v>141</v>
      </c>
      <c r="H9" s="142" t="s">
        <v>142</v>
      </c>
      <c r="I9" s="142"/>
      <c r="J9" s="142"/>
      <c r="K9" s="142"/>
      <c r="L9" s="142"/>
      <c r="M9" s="142"/>
      <c r="N9" s="142"/>
      <c r="O9" s="142"/>
      <c r="P9" s="142"/>
    </row>
    <row r="10" spans="1:16" ht="14.25" customHeight="1">
      <c r="A10" s="142"/>
      <c r="B10" s="142"/>
      <c r="C10" s="141"/>
      <c r="D10" s="141"/>
      <c r="E10" s="141"/>
      <c r="F10" s="141"/>
      <c r="G10" s="141"/>
      <c r="H10" s="142" t="s">
        <v>143</v>
      </c>
      <c r="I10" s="142"/>
      <c r="J10" s="142"/>
      <c r="K10" s="142"/>
      <c r="L10" s="142" t="s">
        <v>144</v>
      </c>
      <c r="M10" s="142"/>
      <c r="N10" s="142"/>
      <c r="O10" s="142"/>
      <c r="P10" s="142"/>
    </row>
    <row r="11" spans="1:16" ht="12.75" customHeight="1">
      <c r="A11" s="142"/>
      <c r="B11" s="142"/>
      <c r="C11" s="141"/>
      <c r="D11" s="141"/>
      <c r="E11" s="141"/>
      <c r="F11" s="141"/>
      <c r="G11" s="141"/>
      <c r="H11" s="141" t="s">
        <v>145</v>
      </c>
      <c r="I11" s="142" t="s">
        <v>146</v>
      </c>
      <c r="J11" s="142"/>
      <c r="K11" s="142"/>
      <c r="L11" s="141" t="s">
        <v>147</v>
      </c>
      <c r="M11" s="141" t="s">
        <v>146</v>
      </c>
      <c r="N11" s="141"/>
      <c r="O11" s="141"/>
      <c r="P11" s="141"/>
    </row>
    <row r="12" spans="1:16" ht="48" customHeight="1">
      <c r="A12" s="142"/>
      <c r="B12" s="142"/>
      <c r="C12" s="141"/>
      <c r="D12" s="141"/>
      <c r="E12" s="141"/>
      <c r="F12" s="141"/>
      <c r="G12" s="141"/>
      <c r="H12" s="141"/>
      <c r="I12" s="51" t="s">
        <v>148</v>
      </c>
      <c r="J12" s="51" t="s">
        <v>39</v>
      </c>
      <c r="K12" s="51" t="s">
        <v>149</v>
      </c>
      <c r="L12" s="141"/>
      <c r="M12" s="51" t="s">
        <v>150</v>
      </c>
      <c r="N12" s="51" t="s">
        <v>148</v>
      </c>
      <c r="O12" s="51" t="s">
        <v>39</v>
      </c>
      <c r="P12" s="51" t="s">
        <v>151</v>
      </c>
    </row>
    <row r="13" spans="1:16" ht="7.5" customHeight="1">
      <c r="A13" s="52">
        <v>1</v>
      </c>
      <c r="B13" s="52">
        <v>2</v>
      </c>
      <c r="C13" s="52">
        <v>3</v>
      </c>
      <c r="D13" s="52">
        <v>4</v>
      </c>
      <c r="E13" s="52">
        <v>5</v>
      </c>
      <c r="F13" s="52">
        <v>6</v>
      </c>
      <c r="G13" s="52">
        <v>7</v>
      </c>
      <c r="H13" s="52">
        <v>8</v>
      </c>
      <c r="I13" s="52">
        <v>9</v>
      </c>
      <c r="J13" s="52">
        <v>10</v>
      </c>
      <c r="K13" s="52">
        <v>11</v>
      </c>
      <c r="L13" s="52">
        <v>12</v>
      </c>
      <c r="M13" s="52">
        <v>13</v>
      </c>
      <c r="N13" s="52">
        <v>14</v>
      </c>
      <c r="O13" s="52">
        <v>15</v>
      </c>
      <c r="P13" s="52">
        <v>16</v>
      </c>
    </row>
    <row r="14" spans="1:16" s="56" customFormat="1" ht="12.75">
      <c r="A14" s="53">
        <v>1</v>
      </c>
      <c r="B14" s="54" t="s">
        <v>152</v>
      </c>
      <c r="C14" s="55"/>
      <c r="D14" s="55">
        <f>D18+D24+D30+D36+D44+D50+D56</f>
        <v>48249102</v>
      </c>
      <c r="E14" s="55">
        <f aca="true" t="shared" si="0" ref="E14:P14">E18+E24+E30+E36+E44+E50+E56</f>
        <v>45668854</v>
      </c>
      <c r="F14" s="55">
        <f t="shared" si="0"/>
        <v>2580248</v>
      </c>
      <c r="G14" s="55">
        <f t="shared" si="0"/>
        <v>16746677</v>
      </c>
      <c r="H14" s="55">
        <f t="shared" si="0"/>
        <v>14166429</v>
      </c>
      <c r="I14" s="55">
        <f t="shared" si="0"/>
        <v>0</v>
      </c>
      <c r="J14" s="55">
        <f t="shared" si="0"/>
        <v>8870000</v>
      </c>
      <c r="K14" s="55">
        <f t="shared" si="0"/>
        <v>5296429</v>
      </c>
      <c r="L14" s="55">
        <f t="shared" si="0"/>
        <v>2580248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2580248</v>
      </c>
    </row>
    <row r="15" spans="1:16" ht="12.75">
      <c r="A15" s="57"/>
      <c r="B15" s="58" t="s">
        <v>153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</row>
    <row r="16" spans="1:16" ht="12.75">
      <c r="A16" s="59"/>
      <c r="B16" s="60" t="s">
        <v>154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1:16" ht="12.75">
      <c r="A17" s="59"/>
      <c r="B17" s="61" t="s">
        <v>155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6" ht="64.5" customHeight="1">
      <c r="A18" s="62" t="s">
        <v>156</v>
      </c>
      <c r="B18" s="63" t="s">
        <v>157</v>
      </c>
      <c r="C18" s="64" t="s">
        <v>158</v>
      </c>
      <c r="D18" s="65">
        <f>SUM(E18:F18)</f>
        <v>526129</v>
      </c>
      <c r="E18" s="65">
        <f>SUM(E19:E20)</f>
        <v>526129</v>
      </c>
      <c r="F18" s="65">
        <f>SUM(F19:F20)</f>
        <v>0</v>
      </c>
      <c r="G18" s="140">
        <f>H18+L18</f>
        <v>350000</v>
      </c>
      <c r="H18" s="136">
        <f>I18+J18+K18</f>
        <v>350000</v>
      </c>
      <c r="I18" s="136">
        <v>0</v>
      </c>
      <c r="J18" s="136">
        <f>Inwestycje!I16</f>
        <v>350000</v>
      </c>
      <c r="K18" s="136">
        <v>0</v>
      </c>
      <c r="L18" s="136">
        <f>SUM(M18:P20)</f>
        <v>0</v>
      </c>
      <c r="M18" s="136">
        <v>0</v>
      </c>
      <c r="N18" s="136">
        <v>0</v>
      </c>
      <c r="O18" s="136">
        <v>0</v>
      </c>
      <c r="P18" s="136">
        <v>0</v>
      </c>
    </row>
    <row r="19" spans="1:16" ht="13.5" customHeight="1">
      <c r="A19" s="66"/>
      <c r="B19" s="60" t="s">
        <v>159</v>
      </c>
      <c r="C19" s="67"/>
      <c r="D19" s="68">
        <v>0</v>
      </c>
      <c r="E19" s="68">
        <v>0</v>
      </c>
      <c r="F19" s="68">
        <v>0</v>
      </c>
      <c r="G19" s="140"/>
      <c r="H19" s="136"/>
      <c r="I19" s="136"/>
      <c r="J19" s="136"/>
      <c r="K19" s="136"/>
      <c r="L19" s="136"/>
      <c r="M19" s="136"/>
      <c r="N19" s="136"/>
      <c r="O19" s="136"/>
      <c r="P19" s="136"/>
    </row>
    <row r="20" spans="1:16" ht="13.5" customHeight="1">
      <c r="A20" s="66"/>
      <c r="B20" s="69" t="s">
        <v>140</v>
      </c>
      <c r="C20" s="70"/>
      <c r="D20" s="71">
        <f>Inwestycje!G16</f>
        <v>526129</v>
      </c>
      <c r="E20" s="71">
        <f>Inwestycje!G16</f>
        <v>526129</v>
      </c>
      <c r="F20" s="71">
        <v>0</v>
      </c>
      <c r="G20" s="140"/>
      <c r="H20" s="136"/>
      <c r="I20" s="136"/>
      <c r="J20" s="136"/>
      <c r="K20" s="136"/>
      <c r="L20" s="136"/>
      <c r="M20" s="136"/>
      <c r="N20" s="136"/>
      <c r="O20" s="136"/>
      <c r="P20" s="136"/>
    </row>
    <row r="21" spans="1:16" ht="12.75">
      <c r="A21" s="57"/>
      <c r="B21" s="58" t="s">
        <v>153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</row>
    <row r="22" spans="1:16" ht="12.75">
      <c r="A22" s="59"/>
      <c r="B22" s="60" t="s">
        <v>160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</row>
    <row r="23" spans="1:16" ht="12.75">
      <c r="A23" s="59"/>
      <c r="B23" s="61" t="s">
        <v>161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  <row r="24" spans="1:16" ht="91.5" customHeight="1">
      <c r="A24" s="62" t="s">
        <v>162</v>
      </c>
      <c r="B24" s="63" t="s">
        <v>163</v>
      </c>
      <c r="C24" s="64" t="s">
        <v>164</v>
      </c>
      <c r="D24" s="65">
        <f>SUM(E24:F24)</f>
        <v>5210500</v>
      </c>
      <c r="E24" s="65">
        <f>SUM(E25:E26)</f>
        <v>2630252</v>
      </c>
      <c r="F24" s="65">
        <f>SUM(F25:F26)</f>
        <v>2580248</v>
      </c>
      <c r="G24" s="140">
        <f>H24+L24</f>
        <v>2876500</v>
      </c>
      <c r="H24" s="136">
        <f>I24+J24+K24</f>
        <v>296252</v>
      </c>
      <c r="I24" s="136">
        <v>0</v>
      </c>
      <c r="J24" s="136">
        <f>Inwestycje!I20</f>
        <v>250000</v>
      </c>
      <c r="K24" s="136">
        <f>Inwestycje!H20</f>
        <v>46252</v>
      </c>
      <c r="L24" s="136">
        <f>SUM(M24:P26)</f>
        <v>2580248</v>
      </c>
      <c r="M24" s="136">
        <v>0</v>
      </c>
      <c r="N24" s="136">
        <v>0</v>
      </c>
      <c r="O24" s="136">
        <v>0</v>
      </c>
      <c r="P24" s="136">
        <v>2580248</v>
      </c>
    </row>
    <row r="25" spans="1:16" ht="13.5" customHeight="1">
      <c r="A25" s="66"/>
      <c r="B25" s="60" t="s">
        <v>159</v>
      </c>
      <c r="C25" s="67"/>
      <c r="D25" s="68">
        <v>2334000</v>
      </c>
      <c r="E25" s="68">
        <v>2334000</v>
      </c>
      <c r="F25" s="68">
        <v>0</v>
      </c>
      <c r="G25" s="140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6" ht="13.5" customHeight="1">
      <c r="A26" s="66"/>
      <c r="B26" s="69" t="s">
        <v>140</v>
      </c>
      <c r="C26" s="70"/>
      <c r="D26" s="71">
        <f>Inwestycje!G20</f>
        <v>2876500</v>
      </c>
      <c r="E26" s="71">
        <f>Inwestycje!H20+Inwestycje!I20</f>
        <v>296252</v>
      </c>
      <c r="F26" s="71">
        <v>2580248</v>
      </c>
      <c r="G26" s="140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ht="13.5" customHeight="1">
      <c r="A27" s="66"/>
      <c r="B27" s="60" t="s">
        <v>165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  <row r="28" spans="1:16" ht="13.5" customHeight="1">
      <c r="A28" s="66"/>
      <c r="B28" s="60" t="s">
        <v>166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</row>
    <row r="29" spans="1:16" ht="13.5" customHeight="1">
      <c r="A29" s="66"/>
      <c r="B29" s="61" t="s">
        <v>167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</row>
    <row r="30" spans="1:16" ht="81" customHeight="1">
      <c r="A30" s="62" t="s">
        <v>168</v>
      </c>
      <c r="B30" s="72" t="s">
        <v>169</v>
      </c>
      <c r="C30" s="73" t="s">
        <v>170</v>
      </c>
      <c r="D30" s="65">
        <f>SUM(D32:D32)</f>
        <v>150000</v>
      </c>
      <c r="E30" s="65">
        <f>SUM(E32:E32)</f>
        <v>150000</v>
      </c>
      <c r="F30" s="65">
        <f>SUM(F32:F32)</f>
        <v>0</v>
      </c>
      <c r="G30" s="140">
        <f>H30+L30</f>
        <v>150000</v>
      </c>
      <c r="H30" s="136">
        <f>I30+J30+K30</f>
        <v>150000</v>
      </c>
      <c r="I30" s="136">
        <v>0</v>
      </c>
      <c r="J30" s="136"/>
      <c r="K30" s="136">
        <v>150000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</row>
    <row r="31" spans="1:16" ht="13.5" customHeight="1">
      <c r="A31" s="74"/>
      <c r="B31" s="75"/>
      <c r="C31" s="76"/>
      <c r="D31" s="77">
        <v>0</v>
      </c>
      <c r="E31" s="77">
        <v>0</v>
      </c>
      <c r="F31" s="77"/>
      <c r="G31" s="140"/>
      <c r="H31" s="136"/>
      <c r="I31" s="136"/>
      <c r="J31" s="136"/>
      <c r="K31" s="136"/>
      <c r="L31" s="136"/>
      <c r="M31" s="136"/>
      <c r="N31" s="136"/>
      <c r="O31" s="136"/>
      <c r="P31" s="136"/>
    </row>
    <row r="32" spans="1:16" ht="13.5" customHeight="1">
      <c r="A32" s="66"/>
      <c r="B32" s="69" t="s">
        <v>140</v>
      </c>
      <c r="C32" s="78"/>
      <c r="D32" s="79">
        <v>150000</v>
      </c>
      <c r="E32" s="79">
        <v>150000</v>
      </c>
      <c r="F32" s="79"/>
      <c r="G32" s="140"/>
      <c r="H32" s="136"/>
      <c r="I32" s="136"/>
      <c r="J32" s="136"/>
      <c r="K32" s="136"/>
      <c r="L32" s="136"/>
      <c r="M32" s="136"/>
      <c r="N32" s="136"/>
      <c r="O32" s="136"/>
      <c r="P32" s="136"/>
    </row>
    <row r="33" spans="1:16" ht="13.5" customHeight="1">
      <c r="A33" s="66"/>
      <c r="B33" s="58" t="s">
        <v>171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</row>
    <row r="34" spans="1:16" ht="13.5" customHeight="1">
      <c r="A34" s="66"/>
      <c r="B34" s="60" t="s">
        <v>172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</row>
    <row r="35" spans="1:16" ht="13.5" customHeight="1">
      <c r="A35" s="66"/>
      <c r="B35" s="61" t="s">
        <v>173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</row>
    <row r="36" spans="1:16" ht="40.5" customHeight="1">
      <c r="A36" s="62" t="s">
        <v>174</v>
      </c>
      <c r="B36" s="80" t="s">
        <v>175</v>
      </c>
      <c r="C36" s="73" t="s">
        <v>176</v>
      </c>
      <c r="D36" s="65">
        <f>SUM(D37:D40)</f>
        <v>5949161</v>
      </c>
      <c r="E36" s="65">
        <f>SUM(E37:E40)</f>
        <v>5949161</v>
      </c>
      <c r="F36" s="65">
        <f>SUM(F37:F40)</f>
        <v>0</v>
      </c>
      <c r="G36" s="136">
        <f>H36+L36</f>
        <v>500000</v>
      </c>
      <c r="H36" s="136">
        <f>I36+J36+K36</f>
        <v>500000</v>
      </c>
      <c r="I36" s="136">
        <v>0</v>
      </c>
      <c r="J36" s="136"/>
      <c r="K36" s="136">
        <v>500000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</row>
    <row r="37" spans="1:16" ht="13.5" customHeight="1">
      <c r="A37" s="66"/>
      <c r="B37" s="60" t="s">
        <v>159</v>
      </c>
      <c r="C37" s="81"/>
      <c r="D37" s="82">
        <v>1000000</v>
      </c>
      <c r="E37" s="82">
        <v>1000000</v>
      </c>
      <c r="F37" s="82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1:16" ht="13.5" customHeight="1">
      <c r="A38" s="66"/>
      <c r="B38" s="60" t="s">
        <v>140</v>
      </c>
      <c r="C38" s="76"/>
      <c r="D38" s="77">
        <v>500000</v>
      </c>
      <c r="E38" s="77">
        <v>500000</v>
      </c>
      <c r="F38" s="77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1:16" ht="13.5" customHeight="1">
      <c r="A39" s="66"/>
      <c r="B39" s="61" t="s">
        <v>177</v>
      </c>
      <c r="C39" s="83"/>
      <c r="D39" s="84">
        <v>1500000</v>
      </c>
      <c r="E39" s="84">
        <v>1500000</v>
      </c>
      <c r="F39" s="84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  <row r="40" spans="1:16" ht="13.5" customHeight="1">
      <c r="A40" s="66"/>
      <c r="B40" s="69" t="s">
        <v>178</v>
      </c>
      <c r="C40" s="85"/>
      <c r="D40" s="86">
        <f>wieloletnie!N20</f>
        <v>2949161</v>
      </c>
      <c r="E40" s="86">
        <f>wieloletnie!N20</f>
        <v>2949161</v>
      </c>
      <c r="F40" s="8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1:16" ht="13.5" customHeight="1">
      <c r="A41" s="87"/>
      <c r="B41" s="88" t="s">
        <v>153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1:16" ht="13.5" customHeight="1">
      <c r="A42" s="87"/>
      <c r="B42" s="60" t="s">
        <v>179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</row>
    <row r="43" spans="1:16" ht="13.5" customHeight="1">
      <c r="A43" s="87"/>
      <c r="B43" s="60" t="s">
        <v>180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6" ht="77.25" customHeight="1">
      <c r="A44" s="89" t="s">
        <v>181</v>
      </c>
      <c r="B44" s="90" t="s">
        <v>182</v>
      </c>
      <c r="C44" s="73" t="s">
        <v>183</v>
      </c>
      <c r="D44" s="65">
        <f>SUM(D45:D46)</f>
        <v>413312</v>
      </c>
      <c r="E44" s="65">
        <f>SUM(E45:E46)</f>
        <v>413312</v>
      </c>
      <c r="F44" s="65">
        <f>SUM(F45:F46)</f>
        <v>0</v>
      </c>
      <c r="G44" s="136">
        <f>H44+L44</f>
        <v>413312</v>
      </c>
      <c r="H44" s="136">
        <f>I44+J44+K44</f>
        <v>413312</v>
      </c>
      <c r="I44" s="136">
        <v>0</v>
      </c>
      <c r="J44" s="136">
        <v>0</v>
      </c>
      <c r="K44" s="136">
        <f>Inwestycje!H57</f>
        <v>413312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</row>
    <row r="45" spans="1:16" ht="13.5" customHeight="1">
      <c r="A45" s="87"/>
      <c r="B45" s="60" t="s">
        <v>159</v>
      </c>
      <c r="C45" s="76"/>
      <c r="D45" s="77">
        <v>0</v>
      </c>
      <c r="E45" s="77">
        <v>0</v>
      </c>
      <c r="F45" s="77"/>
      <c r="G45" s="136"/>
      <c r="H45" s="136"/>
      <c r="I45" s="136"/>
      <c r="J45" s="136"/>
      <c r="K45" s="136"/>
      <c r="L45" s="136"/>
      <c r="M45" s="136"/>
      <c r="N45" s="136"/>
      <c r="O45" s="136"/>
      <c r="P45" s="136"/>
    </row>
    <row r="46" spans="1:16" ht="13.5" customHeight="1">
      <c r="A46" s="87"/>
      <c r="B46" s="60" t="s">
        <v>140</v>
      </c>
      <c r="C46" s="85"/>
      <c r="D46" s="86">
        <f>Inwestycje!G57</f>
        <v>413312</v>
      </c>
      <c r="E46" s="86">
        <f>Inwestycje!G57</f>
        <v>413312</v>
      </c>
      <c r="F46" s="86"/>
      <c r="G46" s="136"/>
      <c r="H46" s="136"/>
      <c r="I46" s="136"/>
      <c r="J46" s="136"/>
      <c r="K46" s="136"/>
      <c r="L46" s="136"/>
      <c r="M46" s="136"/>
      <c r="N46" s="136"/>
      <c r="O46" s="136"/>
      <c r="P46" s="136"/>
    </row>
    <row r="47" spans="1:16" ht="13.5" customHeight="1">
      <c r="A47" s="87"/>
      <c r="B47" s="88" t="s">
        <v>153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</row>
    <row r="48" spans="1:16" ht="13.5" customHeight="1">
      <c r="A48" s="87"/>
      <c r="B48" s="60" t="s">
        <v>179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  <row r="49" spans="1:16" ht="13.5" customHeight="1">
      <c r="A49" s="87"/>
      <c r="B49" s="60" t="s">
        <v>180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</row>
    <row r="50" spans="1:16" ht="27.75" customHeight="1">
      <c r="A50" s="89" t="s">
        <v>184</v>
      </c>
      <c r="B50" s="90" t="s">
        <v>185</v>
      </c>
      <c r="C50" s="73" t="s">
        <v>186</v>
      </c>
      <c r="D50" s="65">
        <f>SUM(D51:D52)</f>
        <v>4000000</v>
      </c>
      <c r="E50" s="65">
        <f>SUM(E51:E52)</f>
        <v>4000000</v>
      </c>
      <c r="F50" s="65">
        <f>SUM(F51:F52)</f>
        <v>0</v>
      </c>
      <c r="G50" s="136">
        <f>H50+L50</f>
        <v>2808515</v>
      </c>
      <c r="H50" s="136">
        <f>I50+J50+K50</f>
        <v>2808515</v>
      </c>
      <c r="I50" s="136">
        <v>0</v>
      </c>
      <c r="J50" s="136">
        <f>Inwestycje!I61</f>
        <v>2500000</v>
      </c>
      <c r="K50" s="136">
        <f>Inwestycje!H61</f>
        <v>308515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</row>
    <row r="51" spans="1:16" ht="13.5" customHeight="1">
      <c r="A51" s="87"/>
      <c r="B51" s="60" t="s">
        <v>159</v>
      </c>
      <c r="C51" s="76"/>
      <c r="D51" s="77">
        <v>1000000</v>
      </c>
      <c r="E51" s="77">
        <v>1000000</v>
      </c>
      <c r="F51" s="77"/>
      <c r="G51" s="136"/>
      <c r="H51" s="136"/>
      <c r="I51" s="136"/>
      <c r="J51" s="136"/>
      <c r="K51" s="136"/>
      <c r="L51" s="136"/>
      <c r="M51" s="136"/>
      <c r="N51" s="136"/>
      <c r="O51" s="136"/>
      <c r="P51" s="136"/>
    </row>
    <row r="52" spans="1:16" ht="13.5" customHeight="1">
      <c r="A52" s="87"/>
      <c r="B52" s="60" t="s">
        <v>140</v>
      </c>
      <c r="C52" s="85"/>
      <c r="D52" s="86">
        <v>3000000</v>
      </c>
      <c r="E52" s="86">
        <v>3000000</v>
      </c>
      <c r="F52" s="86"/>
      <c r="G52" s="136"/>
      <c r="H52" s="136"/>
      <c r="I52" s="136"/>
      <c r="J52" s="136"/>
      <c r="K52" s="136"/>
      <c r="L52" s="136"/>
      <c r="M52" s="136"/>
      <c r="N52" s="136"/>
      <c r="O52" s="136"/>
      <c r="P52" s="136"/>
    </row>
    <row r="53" spans="1:16" ht="13.5" customHeight="1">
      <c r="A53" s="87"/>
      <c r="B53" s="58" t="s">
        <v>187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</row>
    <row r="54" spans="1:16" ht="13.5" customHeight="1">
      <c r="A54" s="87"/>
      <c r="B54" s="60" t="s">
        <v>188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</row>
    <row r="55" spans="1:16" ht="13.5" customHeight="1">
      <c r="A55" s="87"/>
      <c r="B55" s="60" t="s">
        <v>189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ht="66.75" customHeight="1">
      <c r="A56" s="89" t="s">
        <v>190</v>
      </c>
      <c r="B56" s="90" t="s">
        <v>191</v>
      </c>
      <c r="C56" s="73" t="s">
        <v>192</v>
      </c>
      <c r="D56" s="65">
        <f>SUM(D57:D60)</f>
        <v>32000000</v>
      </c>
      <c r="E56" s="65">
        <f>SUM(E57:E60)</f>
        <v>32000000</v>
      </c>
      <c r="F56" s="65">
        <f>SUM(F57:F60)</f>
        <v>0</v>
      </c>
      <c r="G56" s="136">
        <f>H56+L56</f>
        <v>9648350</v>
      </c>
      <c r="H56" s="136">
        <f>I56+J56+K56</f>
        <v>9648350</v>
      </c>
      <c r="I56" s="136">
        <v>0</v>
      </c>
      <c r="J56" s="136">
        <f>Inwestycje!I62</f>
        <v>5770000</v>
      </c>
      <c r="K56" s="136">
        <f>Inwestycje!H62</f>
        <v>3878350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</row>
    <row r="57" spans="1:16" ht="13.5" customHeight="1">
      <c r="A57" s="87"/>
      <c r="B57" s="60" t="s">
        <v>159</v>
      </c>
      <c r="C57" s="76"/>
      <c r="D57" s="77">
        <v>1000000</v>
      </c>
      <c r="E57" s="77">
        <v>1000000</v>
      </c>
      <c r="F57" s="77"/>
      <c r="G57" s="136"/>
      <c r="H57" s="136"/>
      <c r="I57" s="136"/>
      <c r="J57" s="136"/>
      <c r="K57" s="136"/>
      <c r="L57" s="136"/>
      <c r="M57" s="136"/>
      <c r="N57" s="136"/>
      <c r="O57" s="136"/>
      <c r="P57" s="136"/>
    </row>
    <row r="58" spans="1:16" ht="13.5" customHeight="1">
      <c r="A58" s="87"/>
      <c r="B58" s="60" t="s">
        <v>140</v>
      </c>
      <c r="C58" s="83"/>
      <c r="D58" s="84">
        <f>'[1]5'!H19</f>
        <v>8789410</v>
      </c>
      <c r="E58" s="84">
        <f>'[1]5'!H19</f>
        <v>8789410</v>
      </c>
      <c r="F58" s="84"/>
      <c r="G58" s="136"/>
      <c r="H58" s="136"/>
      <c r="I58" s="136"/>
      <c r="J58" s="136"/>
      <c r="K58" s="136"/>
      <c r="L58" s="136"/>
      <c r="M58" s="136"/>
      <c r="N58" s="136"/>
      <c r="O58" s="136"/>
      <c r="P58" s="136"/>
    </row>
    <row r="59" spans="1:16" ht="13.5" customHeight="1">
      <c r="A59" s="87"/>
      <c r="B59" s="60" t="s">
        <v>177</v>
      </c>
      <c r="C59" s="83"/>
      <c r="D59" s="84">
        <f>'[1]5'!M19</f>
        <v>15210590</v>
      </c>
      <c r="E59" s="84">
        <f>'[1]5'!M19</f>
        <v>15210590</v>
      </c>
      <c r="F59" s="84"/>
      <c r="G59" s="136"/>
      <c r="H59" s="136"/>
      <c r="I59" s="136"/>
      <c r="J59" s="136"/>
      <c r="K59" s="136"/>
      <c r="L59" s="136"/>
      <c r="M59" s="136"/>
      <c r="N59" s="136"/>
      <c r="O59" s="136"/>
      <c r="P59" s="136"/>
    </row>
    <row r="60" spans="1:16" ht="13.5" customHeight="1">
      <c r="A60" s="87"/>
      <c r="B60" s="60" t="s">
        <v>193</v>
      </c>
      <c r="C60" s="85"/>
      <c r="D60" s="86">
        <v>7000000</v>
      </c>
      <c r="E60" s="86">
        <v>7000000</v>
      </c>
      <c r="F60" s="86"/>
      <c r="G60" s="136"/>
      <c r="H60" s="136"/>
      <c r="I60" s="136"/>
      <c r="J60" s="136"/>
      <c r="K60" s="136"/>
      <c r="L60" s="136"/>
      <c r="M60" s="136"/>
      <c r="N60" s="136"/>
      <c r="O60" s="136"/>
      <c r="P60" s="136"/>
    </row>
    <row r="61" spans="1:16" s="56" customFormat="1" ht="15" customHeight="1">
      <c r="A61" s="137" t="s">
        <v>194</v>
      </c>
      <c r="B61" s="137"/>
      <c r="C61" s="91"/>
      <c r="D61" s="55">
        <f>D56+D50+D44+D36+D30+D24+D18</f>
        <v>48249102</v>
      </c>
      <c r="E61" s="55">
        <f aca="true" t="shared" si="1" ref="E61:P61">E56+E50+E44+E36+E30+E24+E18</f>
        <v>45668854</v>
      </c>
      <c r="F61" s="55">
        <f t="shared" si="1"/>
        <v>2580248</v>
      </c>
      <c r="G61" s="55">
        <f t="shared" si="1"/>
        <v>16746677</v>
      </c>
      <c r="H61" s="55">
        <f t="shared" si="1"/>
        <v>14166429</v>
      </c>
      <c r="I61" s="55">
        <f t="shared" si="1"/>
        <v>0</v>
      </c>
      <c r="J61" s="55">
        <f t="shared" si="1"/>
        <v>8870000</v>
      </c>
      <c r="K61" s="55">
        <f t="shared" si="1"/>
        <v>5296429</v>
      </c>
      <c r="L61" s="55">
        <f t="shared" si="1"/>
        <v>2580248</v>
      </c>
      <c r="M61" s="55">
        <f t="shared" si="1"/>
        <v>0</v>
      </c>
      <c r="N61" s="55">
        <f t="shared" si="1"/>
        <v>0</v>
      </c>
      <c r="O61" s="55">
        <f t="shared" si="1"/>
        <v>0</v>
      </c>
      <c r="P61" s="55">
        <f t="shared" si="1"/>
        <v>2580248</v>
      </c>
    </row>
    <row r="62" spans="1:16" s="56" customFormat="1" ht="9.75" customHeight="1">
      <c r="A62" s="92"/>
      <c r="B62" s="92"/>
      <c r="C62" s="92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135" t="s">
        <v>195</v>
      </c>
      <c r="B63" s="135"/>
      <c r="C63" s="135"/>
      <c r="D63" s="135"/>
      <c r="E63" s="135"/>
      <c r="F63" s="135"/>
      <c r="G63" s="135"/>
      <c r="H63" s="135"/>
      <c r="I63" s="135"/>
      <c r="J63" s="94"/>
      <c r="K63" s="94"/>
      <c r="L63" s="94"/>
      <c r="M63" s="94"/>
      <c r="N63" s="94"/>
      <c r="O63" s="94"/>
      <c r="P63" s="94"/>
    </row>
    <row r="64" spans="1:16" ht="12.75">
      <c r="A64" s="95" t="s">
        <v>196</v>
      </c>
      <c r="B64" s="95"/>
      <c r="C64" s="95"/>
      <c r="D64" s="95"/>
      <c r="E64" s="95"/>
      <c r="F64" s="95"/>
      <c r="G64" s="95"/>
      <c r="H64" s="95"/>
      <c r="I64" s="95"/>
      <c r="J64" s="94"/>
      <c r="K64" s="94"/>
      <c r="L64" s="94"/>
      <c r="M64" s="94"/>
      <c r="N64" s="94"/>
      <c r="O64" s="94"/>
      <c r="P64" s="94"/>
    </row>
    <row r="65" spans="1:16" ht="12.75">
      <c r="A65" s="95" t="s">
        <v>197</v>
      </c>
      <c r="B65" s="95"/>
      <c r="C65" s="95"/>
      <c r="D65" s="95"/>
      <c r="E65" s="95"/>
      <c r="F65" s="95"/>
      <c r="G65" s="95"/>
      <c r="H65" s="95"/>
      <c r="I65" s="95"/>
      <c r="J65" s="94"/>
      <c r="K65" s="94"/>
      <c r="L65" s="94"/>
      <c r="M65" s="94"/>
      <c r="N65" s="94"/>
      <c r="O65" s="94"/>
      <c r="P65" s="94"/>
    </row>
    <row r="66" spans="1:16" ht="12.7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1:16" ht="12.7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</row>
    <row r="68" spans="1:16" ht="12.7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</row>
    <row r="69" spans="1:16" ht="12.7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</row>
    <row r="70" spans="1:16" ht="12.7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</row>
    <row r="71" spans="1:16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1:16" ht="12.7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  <row r="73" spans="1:16" ht="12.7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</row>
    <row r="74" spans="1:16" ht="12.7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</row>
    <row r="75" spans="1:16" ht="12.7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spans="1:16" ht="12.7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</row>
    <row r="77" spans="1:16" ht="12.7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</row>
    <row r="78" spans="1:16" ht="12.7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</row>
    <row r="79" spans="1:16" ht="12.7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</row>
    <row r="80" spans="1:16" ht="12.7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</row>
    <row r="81" spans="1:16" ht="12.7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</row>
    <row r="82" spans="1:16" ht="12.7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</row>
  </sheetData>
  <mergeCells count="97">
    <mergeCell ref="A5:P5"/>
    <mergeCell ref="A7:A12"/>
    <mergeCell ref="B7:B12"/>
    <mergeCell ref="C7:C12"/>
    <mergeCell ref="D7:D12"/>
    <mergeCell ref="E7:F7"/>
    <mergeCell ref="G7:P7"/>
    <mergeCell ref="E8:E12"/>
    <mergeCell ref="F8:F12"/>
    <mergeCell ref="G8:P8"/>
    <mergeCell ref="G9:G12"/>
    <mergeCell ref="H9:P9"/>
    <mergeCell ref="H10:K10"/>
    <mergeCell ref="L10:P10"/>
    <mergeCell ref="H11:H12"/>
    <mergeCell ref="I11:K11"/>
    <mergeCell ref="L11:L12"/>
    <mergeCell ref="M11:P11"/>
    <mergeCell ref="C15:P17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C21:P23"/>
    <mergeCell ref="G24:G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C27:P29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C33:P35"/>
    <mergeCell ref="G36:G40"/>
    <mergeCell ref="H36:H40"/>
    <mergeCell ref="I36:I40"/>
    <mergeCell ref="J36:J40"/>
    <mergeCell ref="K36:K40"/>
    <mergeCell ref="L36:L40"/>
    <mergeCell ref="M36:M40"/>
    <mergeCell ref="N36:N40"/>
    <mergeCell ref="O36:O40"/>
    <mergeCell ref="P36:P40"/>
    <mergeCell ref="C41:P43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C47:P49"/>
    <mergeCell ref="G50:G52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C53:P55"/>
    <mergeCell ref="G56:G60"/>
    <mergeCell ref="H56:H60"/>
    <mergeCell ref="I56:I60"/>
    <mergeCell ref="J56:J60"/>
    <mergeCell ref="K56:K60"/>
    <mergeCell ref="L56:L60"/>
    <mergeCell ref="M56:M60"/>
    <mergeCell ref="A63:I63"/>
    <mergeCell ref="N56:N60"/>
    <mergeCell ref="O56:O60"/>
    <mergeCell ref="P56:P60"/>
    <mergeCell ref="A61:B61"/>
  </mergeCells>
  <printOptions/>
  <pageMargins left="0.1701388888888889" right="0.1701388888888889" top="0.6902777777777778" bottom="0.7201388888888889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L5" sqref="L5"/>
    </sheetView>
  </sheetViews>
  <sheetFormatPr defaultColWidth="9.140625" defaultRowHeight="12.75"/>
  <cols>
    <col min="1" max="1" width="3.8515625" style="20" customWidth="1"/>
    <col min="2" max="2" width="5.421875" style="20" customWidth="1"/>
    <col min="3" max="3" width="6.28125" style="20" customWidth="1"/>
    <col min="4" max="4" width="5.140625" style="20" customWidth="1"/>
    <col min="5" max="5" width="23.421875" style="20" customWidth="1"/>
    <col min="6" max="6" width="7.28125" style="20" customWidth="1"/>
    <col min="7" max="7" width="8.57421875" style="20" customWidth="1"/>
    <col min="8" max="8" width="8.8515625" style="20" customWidth="1"/>
    <col min="9" max="10" width="10.140625" style="20" customWidth="1"/>
    <col min="11" max="11" width="10.28125" style="20" customWidth="1"/>
    <col min="12" max="12" width="9.28125" style="20" customWidth="1"/>
    <col min="13" max="13" width="9.8515625" style="20" customWidth="1"/>
    <col min="14" max="14" width="9.57421875" style="20" customWidth="1"/>
    <col min="15" max="15" width="19.00390625" style="20" customWidth="1"/>
    <col min="16" max="16384" width="9.140625" style="20" customWidth="1"/>
  </cols>
  <sheetData>
    <row r="1" ht="12.75">
      <c r="O1" s="1" t="s">
        <v>133</v>
      </c>
    </row>
    <row r="2" ht="12.75">
      <c r="O2" s="1" t="s">
        <v>260</v>
      </c>
    </row>
    <row r="3" ht="12.75">
      <c r="O3" s="1" t="s">
        <v>2</v>
      </c>
    </row>
    <row r="4" ht="12.75">
      <c r="O4" s="1" t="s">
        <v>262</v>
      </c>
    </row>
    <row r="8" spans="1:15" ht="18" customHeight="1">
      <c r="A8" s="133" t="s">
        <v>198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1:15" ht="10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6</v>
      </c>
    </row>
    <row r="10" spans="1:15" s="23" customFormat="1" ht="19.5" customHeight="1">
      <c r="A10" s="129" t="s">
        <v>7</v>
      </c>
      <c r="B10" s="129" t="s">
        <v>29</v>
      </c>
      <c r="C10" s="129" t="s">
        <v>30</v>
      </c>
      <c r="D10" s="129" t="s">
        <v>31</v>
      </c>
      <c r="E10" s="128" t="s">
        <v>199</v>
      </c>
      <c r="F10" s="128" t="s">
        <v>200</v>
      </c>
      <c r="G10" s="128" t="s">
        <v>33</v>
      </c>
      <c r="H10" s="128" t="s">
        <v>34</v>
      </c>
      <c r="I10" s="128"/>
      <c r="J10" s="128"/>
      <c r="K10" s="128"/>
      <c r="L10" s="128"/>
      <c r="M10" s="128"/>
      <c r="N10" s="128"/>
      <c r="O10" s="128" t="s">
        <v>35</v>
      </c>
    </row>
    <row r="11" spans="1:15" s="23" customFormat="1" ht="19.5" customHeight="1">
      <c r="A11" s="129"/>
      <c r="B11" s="129"/>
      <c r="C11" s="129"/>
      <c r="D11" s="129"/>
      <c r="E11" s="128"/>
      <c r="F11" s="128"/>
      <c r="G11" s="128"/>
      <c r="H11" s="132" t="s">
        <v>36</v>
      </c>
      <c r="I11" s="132" t="s">
        <v>37</v>
      </c>
      <c r="J11" s="132"/>
      <c r="K11" s="132"/>
      <c r="L11" s="132"/>
      <c r="M11" s="132" t="s">
        <v>177</v>
      </c>
      <c r="N11" s="132" t="s">
        <v>193</v>
      </c>
      <c r="O11" s="128"/>
    </row>
    <row r="12" spans="1:15" s="23" customFormat="1" ht="29.25" customHeight="1">
      <c r="A12" s="129"/>
      <c r="B12" s="129"/>
      <c r="C12" s="129"/>
      <c r="D12" s="129"/>
      <c r="E12" s="128"/>
      <c r="F12" s="128"/>
      <c r="G12" s="128"/>
      <c r="H12" s="132"/>
      <c r="I12" s="132" t="s">
        <v>38</v>
      </c>
      <c r="J12" s="132" t="s">
        <v>39</v>
      </c>
      <c r="K12" s="132" t="s">
        <v>201</v>
      </c>
      <c r="L12" s="132" t="s">
        <v>41</v>
      </c>
      <c r="M12" s="132"/>
      <c r="N12" s="132"/>
      <c r="O12" s="128"/>
    </row>
    <row r="13" spans="1:15" s="23" customFormat="1" ht="12" customHeight="1">
      <c r="A13" s="129"/>
      <c r="B13" s="129"/>
      <c r="C13" s="129"/>
      <c r="D13" s="129"/>
      <c r="E13" s="128"/>
      <c r="F13" s="128"/>
      <c r="G13" s="128"/>
      <c r="H13" s="132"/>
      <c r="I13" s="132"/>
      <c r="J13" s="132"/>
      <c r="K13" s="132"/>
      <c r="L13" s="132"/>
      <c r="M13" s="132"/>
      <c r="N13" s="132"/>
      <c r="O13" s="128"/>
    </row>
    <row r="14" spans="1:15" s="23" customFormat="1" ht="8.25" customHeight="1">
      <c r="A14" s="145"/>
      <c r="B14" s="145"/>
      <c r="C14" s="145"/>
      <c r="D14" s="145"/>
      <c r="E14" s="146"/>
      <c r="F14" s="146"/>
      <c r="G14" s="146"/>
      <c r="H14" s="144"/>
      <c r="I14" s="144"/>
      <c r="J14" s="144"/>
      <c r="K14" s="144"/>
      <c r="L14" s="144"/>
      <c r="M14" s="144"/>
      <c r="N14" s="144"/>
      <c r="O14" s="146"/>
    </row>
    <row r="15" spans="1:15" ht="7.5" customHeight="1">
      <c r="A15" s="24">
        <v>1</v>
      </c>
      <c r="B15" s="24">
        <v>2</v>
      </c>
      <c r="C15" s="24">
        <v>3</v>
      </c>
      <c r="D15" s="24">
        <v>4</v>
      </c>
      <c r="E15" s="104">
        <v>5</v>
      </c>
      <c r="F15" s="105">
        <v>6</v>
      </c>
      <c r="G15" s="112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104">
        <v>14</v>
      </c>
      <c r="O15" s="105">
        <v>15</v>
      </c>
    </row>
    <row r="16" spans="1:15" ht="54" customHeight="1">
      <c r="A16" s="124" t="s">
        <v>42</v>
      </c>
      <c r="B16" s="118">
        <v>600</v>
      </c>
      <c r="C16" s="119">
        <v>60004</v>
      </c>
      <c r="D16" s="119">
        <v>6050</v>
      </c>
      <c r="E16" s="120" t="str">
        <f>Inwestycje!E16</f>
        <v>Modernizacja budynku i terenu Dworca Kolejowego w Trzebnicy w celu dostosowania do potrzeb osób niepełnosprawnych</v>
      </c>
      <c r="F16" s="106" t="s">
        <v>202</v>
      </c>
      <c r="G16" s="110">
        <f>Inwestycje!F16</f>
        <v>1126129</v>
      </c>
      <c r="H16" s="110">
        <f>Inwestycje!G16</f>
        <v>526129</v>
      </c>
      <c r="I16" s="111">
        <f>Inwestycje!H16</f>
        <v>176129</v>
      </c>
      <c r="J16" s="110">
        <f>Inwestycje!I16</f>
        <v>350000</v>
      </c>
      <c r="K16" s="106" t="s">
        <v>49</v>
      </c>
      <c r="L16" s="25"/>
      <c r="M16" s="111">
        <v>600000</v>
      </c>
      <c r="N16" s="116"/>
      <c r="O16" s="121" t="s">
        <v>47</v>
      </c>
    </row>
    <row r="17" spans="1:15" ht="129.75" customHeight="1">
      <c r="A17" s="113" t="s">
        <v>48</v>
      </c>
      <c r="B17" s="122">
        <v>600</v>
      </c>
      <c r="C17" s="122">
        <v>60016</v>
      </c>
      <c r="D17" s="122">
        <v>6050</v>
      </c>
      <c r="E17" s="123" t="s">
        <v>235</v>
      </c>
      <c r="F17" s="43" t="s">
        <v>249</v>
      </c>
      <c r="G17" s="42">
        <v>5370000</v>
      </c>
      <c r="H17" s="42"/>
      <c r="I17" s="42"/>
      <c r="J17" s="42"/>
      <c r="K17" s="43" t="s">
        <v>49</v>
      </c>
      <c r="L17" s="42"/>
      <c r="M17" s="96">
        <v>2270000</v>
      </c>
      <c r="N17" s="42">
        <v>3100000</v>
      </c>
      <c r="O17" s="44" t="s">
        <v>47</v>
      </c>
    </row>
    <row r="18" spans="1:15" ht="45" customHeight="1">
      <c r="A18" s="113" t="s">
        <v>50</v>
      </c>
      <c r="B18" s="114">
        <v>801</v>
      </c>
      <c r="C18" s="114">
        <v>80101</v>
      </c>
      <c r="D18" s="114">
        <v>6050</v>
      </c>
      <c r="E18" s="43" t="str">
        <f>Inwestycje!E42</f>
        <v>Budowa hali sportowej przy SP 3 w Trzebnicy</v>
      </c>
      <c r="F18" s="106" t="s">
        <v>248</v>
      </c>
      <c r="G18" s="27">
        <f>Inwestycje!F42</f>
        <v>4882815</v>
      </c>
      <c r="H18" s="27">
        <f>Inwestycje!G42</f>
        <v>4372815</v>
      </c>
      <c r="I18" s="27"/>
      <c r="J18" s="27"/>
      <c r="K18" s="37" t="s">
        <v>49</v>
      </c>
      <c r="L18" s="27"/>
      <c r="M18" s="107">
        <v>340000</v>
      </c>
      <c r="N18" s="27"/>
      <c r="O18" s="31" t="s">
        <v>47</v>
      </c>
    </row>
    <row r="19" spans="1:15" ht="39" customHeight="1">
      <c r="A19" s="113" t="s">
        <v>52</v>
      </c>
      <c r="B19" s="114">
        <v>801</v>
      </c>
      <c r="C19" s="114">
        <v>80104</v>
      </c>
      <c r="D19" s="114">
        <v>6050</v>
      </c>
      <c r="E19" s="115" t="s">
        <v>237</v>
      </c>
      <c r="F19" s="43" t="s">
        <v>202</v>
      </c>
      <c r="G19" s="27">
        <f>Inwestycje!F45</f>
        <v>2710000</v>
      </c>
      <c r="H19" s="27">
        <f>Inwestycje!G45</f>
        <v>1360000</v>
      </c>
      <c r="I19" s="27">
        <f>Inwestycje!H45</f>
        <v>310000</v>
      </c>
      <c r="J19" s="27">
        <f>Inwestycje!I45</f>
        <v>1050000</v>
      </c>
      <c r="K19" s="43" t="s">
        <v>49</v>
      </c>
      <c r="L19" s="27"/>
      <c r="M19" s="96">
        <f>G19-H19</f>
        <v>1350000</v>
      </c>
      <c r="N19" s="27"/>
      <c r="O19" s="44" t="s">
        <v>47</v>
      </c>
    </row>
    <row r="20" spans="1:15" ht="39" customHeight="1">
      <c r="A20" s="113" t="s">
        <v>54</v>
      </c>
      <c r="B20" s="117">
        <v>900</v>
      </c>
      <c r="C20" s="114">
        <v>90001</v>
      </c>
      <c r="D20" s="114">
        <v>6050</v>
      </c>
      <c r="E20" s="115" t="s">
        <v>203</v>
      </c>
      <c r="F20" s="43" t="s">
        <v>204</v>
      </c>
      <c r="G20" s="42">
        <v>5949161</v>
      </c>
      <c r="H20" s="42">
        <v>500000</v>
      </c>
      <c r="I20" s="42">
        <v>500000</v>
      </c>
      <c r="J20" s="42"/>
      <c r="K20" s="43" t="s">
        <v>49</v>
      </c>
      <c r="L20" s="97"/>
      <c r="M20" s="42">
        <v>1500000</v>
      </c>
      <c r="N20" s="27">
        <v>2949161</v>
      </c>
      <c r="O20" s="44" t="s">
        <v>47</v>
      </c>
    </row>
    <row r="21" spans="1:15" ht="63.75" customHeight="1">
      <c r="A21" s="113" t="s">
        <v>56</v>
      </c>
      <c r="B21" s="114">
        <v>900</v>
      </c>
      <c r="C21" s="114">
        <v>90004</v>
      </c>
      <c r="D21" s="114">
        <v>6050</v>
      </c>
      <c r="E21" s="115" t="s">
        <v>109</v>
      </c>
      <c r="F21" s="43" t="s">
        <v>202</v>
      </c>
      <c r="G21" s="42">
        <f>Inwestycje!F57</f>
        <v>718312</v>
      </c>
      <c r="H21" s="42">
        <f>Inwestycje!G57</f>
        <v>413312</v>
      </c>
      <c r="I21" s="42">
        <f>Inwestycje!H57</f>
        <v>413312</v>
      </c>
      <c r="J21" s="42"/>
      <c r="K21" s="43" t="s">
        <v>49</v>
      </c>
      <c r="L21" s="97"/>
      <c r="M21" s="42">
        <v>305000</v>
      </c>
      <c r="N21" s="27"/>
      <c r="O21" s="44" t="s">
        <v>47</v>
      </c>
    </row>
    <row r="22" spans="1:15" ht="39" customHeight="1">
      <c r="A22" s="113" t="s">
        <v>59</v>
      </c>
      <c r="B22" s="114">
        <v>900</v>
      </c>
      <c r="C22" s="114">
        <v>90013</v>
      </c>
      <c r="D22" s="114">
        <v>6650</v>
      </c>
      <c r="E22" s="115" t="s">
        <v>111</v>
      </c>
      <c r="F22" s="43" t="s">
        <v>218</v>
      </c>
      <c r="G22" s="45">
        <v>220000</v>
      </c>
      <c r="H22" s="42">
        <f>I22+J22</f>
        <v>2000</v>
      </c>
      <c r="I22" s="42">
        <f>Inwestycje!H58</f>
        <v>2000</v>
      </c>
      <c r="J22" s="42"/>
      <c r="K22" s="43" t="s">
        <v>49</v>
      </c>
      <c r="L22" s="97"/>
      <c r="M22" s="42">
        <v>120000</v>
      </c>
      <c r="N22" s="27">
        <v>98000</v>
      </c>
      <c r="O22" s="44" t="s">
        <v>47</v>
      </c>
    </row>
    <row r="23" spans="1:15" ht="63.75" customHeight="1">
      <c r="A23" s="113" t="s">
        <v>61</v>
      </c>
      <c r="B23" s="114">
        <v>926</v>
      </c>
      <c r="C23" s="114">
        <v>92601</v>
      </c>
      <c r="D23" s="114">
        <v>6050</v>
      </c>
      <c r="E23" s="43" t="s">
        <v>115</v>
      </c>
      <c r="F23" s="43" t="s">
        <v>205</v>
      </c>
      <c r="G23" s="42">
        <f>H23+M23+N23+1000000</f>
        <v>32858940</v>
      </c>
      <c r="H23" s="42">
        <f>I23+J23</f>
        <v>9648350</v>
      </c>
      <c r="I23" s="42">
        <f>Inwestycje!H62</f>
        <v>3878350</v>
      </c>
      <c r="J23" s="42">
        <f>Inwestycje!I62</f>
        <v>5770000</v>
      </c>
      <c r="K23" s="43" t="s">
        <v>49</v>
      </c>
      <c r="L23" s="97"/>
      <c r="M23" s="42">
        <v>15210590</v>
      </c>
      <c r="N23" s="27">
        <v>7000000</v>
      </c>
      <c r="O23" s="44" t="s">
        <v>47</v>
      </c>
    </row>
    <row r="24" spans="1:15" ht="49.5" customHeight="1">
      <c r="A24" s="113" t="s">
        <v>63</v>
      </c>
      <c r="B24" s="108">
        <v>926</v>
      </c>
      <c r="C24" s="108">
        <v>92601</v>
      </c>
      <c r="D24" s="108">
        <v>6050</v>
      </c>
      <c r="E24" s="109" t="s">
        <v>206</v>
      </c>
      <c r="F24" s="43" t="s">
        <v>207</v>
      </c>
      <c r="G24" s="42">
        <v>3000000</v>
      </c>
      <c r="H24" s="42">
        <f>Inwestycje!G64</f>
        <v>350000</v>
      </c>
      <c r="I24" s="42">
        <f>Inwestycje!H64</f>
        <v>350000</v>
      </c>
      <c r="J24" s="42"/>
      <c r="K24" s="43" t="s">
        <v>49</v>
      </c>
      <c r="L24" s="97"/>
      <c r="M24" s="42">
        <v>2500000</v>
      </c>
      <c r="N24" s="27">
        <v>150000</v>
      </c>
      <c r="O24" s="44" t="s">
        <v>47</v>
      </c>
    </row>
    <row r="25" spans="1:15" ht="22.5" customHeight="1">
      <c r="A25" s="127" t="s">
        <v>128</v>
      </c>
      <c r="B25" s="127"/>
      <c r="C25" s="127"/>
      <c r="D25" s="127"/>
      <c r="E25" s="127"/>
      <c r="F25" s="98"/>
      <c r="G25" s="17">
        <f aca="true" t="shared" si="0" ref="G25:N25">SUM(G16:G24)</f>
        <v>56835357</v>
      </c>
      <c r="H25" s="17">
        <f t="shared" si="0"/>
        <v>17172606</v>
      </c>
      <c r="I25" s="17">
        <f t="shared" si="0"/>
        <v>5629791</v>
      </c>
      <c r="J25" s="17">
        <f t="shared" si="0"/>
        <v>7170000</v>
      </c>
      <c r="K25" s="17">
        <f t="shared" si="0"/>
        <v>0</v>
      </c>
      <c r="L25" s="17">
        <f t="shared" si="0"/>
        <v>0</v>
      </c>
      <c r="M25" s="17">
        <f t="shared" si="0"/>
        <v>24195590</v>
      </c>
      <c r="N25" s="17">
        <f t="shared" si="0"/>
        <v>13297161</v>
      </c>
      <c r="O25" s="16" t="s">
        <v>22</v>
      </c>
    </row>
    <row r="26" spans="1:15" ht="22.5" customHeight="1">
      <c r="A26" s="3" t="s">
        <v>129</v>
      </c>
      <c r="B26" s="99"/>
      <c r="C26" s="99"/>
      <c r="D26" s="99"/>
      <c r="E26" s="99"/>
      <c r="F26" s="99"/>
      <c r="G26" s="3" t="s">
        <v>132</v>
      </c>
      <c r="H26" s="100"/>
      <c r="I26" s="100"/>
      <c r="J26" s="100"/>
      <c r="K26" s="100"/>
      <c r="L26" s="100"/>
      <c r="M26" s="100"/>
      <c r="N26" s="100"/>
      <c r="O26" s="101"/>
    </row>
    <row r="27" spans="1:15" ht="12.75">
      <c r="A27" s="3" t="s">
        <v>130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 t="s">
        <v>131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mergeCells count="19">
    <mergeCell ref="A8:O8"/>
    <mergeCell ref="A10:A14"/>
    <mergeCell ref="B10:B14"/>
    <mergeCell ref="C10:C14"/>
    <mergeCell ref="D10:D14"/>
    <mergeCell ref="E10:E14"/>
    <mergeCell ref="F10:F14"/>
    <mergeCell ref="G10:G14"/>
    <mergeCell ref="H10:N10"/>
    <mergeCell ref="O10:O14"/>
    <mergeCell ref="N11:N14"/>
    <mergeCell ref="I12:I14"/>
    <mergeCell ref="J12:J14"/>
    <mergeCell ref="K12:K14"/>
    <mergeCell ref="L12:L14"/>
    <mergeCell ref="A25:E25"/>
    <mergeCell ref="H11:H14"/>
    <mergeCell ref="I11:L11"/>
    <mergeCell ref="M11:M14"/>
  </mergeCells>
  <printOptions/>
  <pageMargins left="0.1701388888888889" right="0.1701388888888889" top="0.22013888888888888" bottom="0.19027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Trzebnica</cp:lastModifiedBy>
  <cp:lastPrinted>2009-10-16T10:55:51Z</cp:lastPrinted>
  <dcterms:created xsi:type="dcterms:W3CDTF">2009-06-19T07:33:04Z</dcterms:created>
  <dcterms:modified xsi:type="dcterms:W3CDTF">2009-10-19T09:02:39Z</dcterms:modified>
  <cp:category/>
  <cp:version/>
  <cp:contentType/>
  <cp:contentStatus/>
</cp:coreProperties>
</file>