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nm.Print_Titles" localSheetId="0">'1'!$12:$12</definedName>
    <definedName name="_xlnm.Print_Titles" localSheetId="3">'4'!$13:$13</definedName>
    <definedName name="_xlnm.Print_Titles" localSheetId="4">'5'!$15:$15</definedName>
    <definedName name="_xlnm.Print_Titles" localSheetId="5">'6'!$13:$13</definedName>
    <definedName name="_xlnm.Print_Titles" localSheetId="6">'7'!$13:$13</definedName>
  </definedNames>
  <calcPr fullCalcOnLoad="1"/>
</workbook>
</file>

<file path=xl/sharedStrings.xml><?xml version="1.0" encoding="utf-8"?>
<sst xmlns="http://schemas.openxmlformats.org/spreadsheetml/2006/main" count="921" uniqueCount="554">
  <si>
    <t>Załacznik nr 1</t>
  </si>
  <si>
    <t>Rady Miejskiej w Trzebnicy</t>
  </si>
  <si>
    <t>w  złotych</t>
  </si>
  <si>
    <t>Dział</t>
  </si>
  <si>
    <t>§</t>
  </si>
  <si>
    <t>Źródło dochodów</t>
  </si>
  <si>
    <t>Transport i łączność</t>
  </si>
  <si>
    <t>0690</t>
  </si>
  <si>
    <t>Wpływy z różnych opłat</t>
  </si>
  <si>
    <t>Gospodarka mieszkaniowa</t>
  </si>
  <si>
    <t>0470</t>
  </si>
  <si>
    <t>wpływy z opłat za zarząd, użytkowanie i użytkowanie wieczyste nieruchomości</t>
  </si>
  <si>
    <t>0750</t>
  </si>
  <si>
    <t>dochody z najmu i dzierżawy składników majątkowych</t>
  </si>
  <si>
    <t>0770</t>
  </si>
  <si>
    <t>wpłaty z tytułu odpłatnego nabycia prawa własności oraz prawa użytkowania wieczystego nieruchomości</t>
  </si>
  <si>
    <t>Administracja publiczna</t>
  </si>
  <si>
    <t>2010</t>
  </si>
  <si>
    <t>dotacje celowe otrzymane z budżetu państwa na realizację zadań bieżącychz zakresu administracji rządowej oraz innych zadań zleconych gminie ustawami</t>
  </si>
  <si>
    <t>dochody j.s.t. związane z realizacją zadań zlecanych jednostkom samorządu terytorialnego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</si>
  <si>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</si>
  <si>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</si>
  <si>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</si>
  <si>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</si>
  <si>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</si>
  <si>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</si>
  <si>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</si>
  <si>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</si>
  <si>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</si>
  <si>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</si>
  <si>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</si>
  <si>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</si>
  <si>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</si>
  <si>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</si>
  <si>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</si>
  <si>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</si>
  <si>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</si>
  <si>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</si>
  <si>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</si>
  <si>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</si>
  <si>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podatek/opłata od posiadania psów</t>
  </si>
  <si>
    <t>0410</t>
  </si>
  <si>
    <t>wpływy z opłaty skarbowej</t>
  </si>
  <si>
    <t>0430</t>
  </si>
  <si>
    <t>opłata targowa</t>
  </si>
  <si>
    <t>0480</t>
  </si>
  <si>
    <t>wpływy z opłat za zezwolemie na sprzedaż alkoholu</t>
  </si>
  <si>
    <t>0500</t>
  </si>
  <si>
    <t>podatek od czynności cywilnoprawnych</t>
  </si>
  <si>
    <t>0910</t>
  </si>
  <si>
    <t>odsetki od nierteminowych wpłat z tytułu podatków i opłat</t>
  </si>
  <si>
    <t>Różne rozliczenia</t>
  </si>
  <si>
    <t>0920</t>
  </si>
  <si>
    <t>pozostałe odsetki</t>
  </si>
  <si>
    <t>subwencje ogólne z budżetu państwa</t>
  </si>
  <si>
    <t>Oświata i wychowanie</t>
  </si>
  <si>
    <t>0830</t>
  </si>
  <si>
    <t>wpływy z usług</t>
  </si>
  <si>
    <t>dotacje celowe otrzymane z budżetu państwa na realizację własnych zadań bieżących gmin</t>
  </si>
  <si>
    <t>Opieka społeczna</t>
  </si>
  <si>
    <t>Gospodarka komunalna i ochrona środowiska</t>
  </si>
  <si>
    <t>Kultura i ochrona dziedzictwa narodowego</t>
  </si>
  <si>
    <t>Dochody ogółem</t>
  </si>
  <si>
    <t>Załacznik nr 2</t>
  </si>
  <si>
    <t>Wyszczególnienie</t>
  </si>
  <si>
    <t>1.  Dochody z podatków i opłat</t>
  </si>
  <si>
    <t>z tego:</t>
  </si>
  <si>
    <t xml:space="preserve"> - podatek od nieruchomości</t>
  </si>
  <si>
    <t xml:space="preserve"> - podatek rolny</t>
  </si>
  <si>
    <t xml:space="preserve"> - podatek leśny</t>
  </si>
  <si>
    <t xml:space="preserve"> - podatek od środków transportowych</t>
  </si>
  <si>
    <t xml:space="preserve"> - podatek od działalności gospodarczej osób fizycznych,                  opłacany w formie karty podatkowej</t>
  </si>
  <si>
    <t xml:space="preserve"> - podatek od spadków i darowizn</t>
  </si>
  <si>
    <t xml:space="preserve"> - podatek/opłata od posiadania psów</t>
  </si>
  <si>
    <t xml:space="preserve"> - wpływy z opłaty skarbowej</t>
  </si>
  <si>
    <t xml:space="preserve"> - opłata targowa</t>
  </si>
  <si>
    <t xml:space="preserve"> - podatek od czynności cywilnoprawnych</t>
  </si>
  <si>
    <t>2.  Udziały w podatkach stanowiących dochód</t>
  </si>
  <si>
    <t xml:space="preserve">     budżetu państwa</t>
  </si>
  <si>
    <t xml:space="preserve"> - podatek dochodowy od osób fizycznych</t>
  </si>
  <si>
    <t xml:space="preserve"> - podatek dochodowy od osób prawnych</t>
  </si>
  <si>
    <t>3.  Dochody z majątku gminy</t>
  </si>
  <si>
    <t xml:space="preserve"> - wpływy z opłat za zarząd, użytkowanie i użytkowanie wieczyste nieruchomości</t>
  </si>
  <si>
    <t xml:space="preserve"> - dochody z najmu i dzierżawy składników majątkowych</t>
  </si>
  <si>
    <t>4.  Dochody majątkowe gminy</t>
  </si>
  <si>
    <t xml:space="preserve"> - wpłaty z tytułu odpłatnego nabycia prawa własności oraz prawa użytkowania wieczystego nieruchomości</t>
  </si>
  <si>
    <t>5.  Wpływy z opłat za zezwolenia na sprzedaż alkoholu</t>
  </si>
  <si>
    <t>6.  Subwencje ogólne z budżetu państwa</t>
  </si>
  <si>
    <t>7.  Dotacje celowe z budżetu państwa</t>
  </si>
  <si>
    <t xml:space="preserve"> - na realizację zadań bieżącychz zakresu administracji rządowej oraz innych zadań zleconych gminie ustawami</t>
  </si>
  <si>
    <t xml:space="preserve"> - na realizację własnych zadań bieżących gmin</t>
  </si>
  <si>
    <t>9.  Pozostałe dochody</t>
  </si>
  <si>
    <t>Ogółem</t>
  </si>
  <si>
    <t>Załacznik nr 3</t>
  </si>
  <si>
    <t>własne</t>
  </si>
  <si>
    <t>zlecone</t>
  </si>
  <si>
    <t>010</t>
  </si>
  <si>
    <t>Rolnictwo i łowictwo</t>
  </si>
  <si>
    <t>Turystyka</t>
  </si>
  <si>
    <t>Działalność usługowa</t>
  </si>
  <si>
    <t>Urzędy naczelnych organów władzy państwowej,kontroli i ochrony prawa ora sądownictwa</t>
  </si>
  <si>
    <t>Obsługa długu publicznego</t>
  </si>
  <si>
    <t>Ochrona zdrowia</t>
  </si>
  <si>
    <t>Edukacyjna opieka wychowawcza</t>
  </si>
  <si>
    <t>Kultura fizyczna i sport</t>
  </si>
  <si>
    <t>Ogółem:</t>
  </si>
  <si>
    <t>Załacznik nr 4</t>
  </si>
  <si>
    <t>Dochody</t>
  </si>
  <si>
    <t>Spółki wodne</t>
  </si>
  <si>
    <t>Izby rolnicze</t>
  </si>
  <si>
    <t>Drogi publiczne gminne</t>
  </si>
  <si>
    <t>Zadania w zakresie upowszechniania turystyki</t>
  </si>
  <si>
    <t>Zakłady gospodarki mieszkaniowej</t>
  </si>
  <si>
    <t>Gospodarka gruntami i nieruchomościami</t>
  </si>
  <si>
    <t>Opracowania geodezyjne i kartograficzne</t>
  </si>
  <si>
    <t>Urzędy wojewódzkie</t>
  </si>
  <si>
    <t>Pozostała działalność</t>
  </si>
  <si>
    <t>Rezerwy ogólne i celowe</t>
  </si>
  <si>
    <t>Szkoły podstawowe</t>
  </si>
  <si>
    <t>Oddziały przedszkolne w szkołach podstawowych</t>
  </si>
  <si>
    <t>Przedszkola</t>
  </si>
  <si>
    <t>Gimnazja</t>
  </si>
  <si>
    <t>Dowożenie uczniów do szkół</t>
  </si>
  <si>
    <t>Zwalczanie narkomanii</t>
  </si>
  <si>
    <t>Domy pomocy społecznej</t>
  </si>
  <si>
    <t>Ośrodki wsparcia</t>
  </si>
  <si>
    <t>Dodatki mieszkaniowe</t>
  </si>
  <si>
    <t>Ośrodki pomocy społecznej</t>
  </si>
  <si>
    <t>Pomoc materialna dla uczniów</t>
  </si>
  <si>
    <t>Gospodarka ściekowa i ochrona wód</t>
  </si>
  <si>
    <t>Gospodarka odpadami</t>
  </si>
  <si>
    <t>Oczyszczanie miast i wsi</t>
  </si>
  <si>
    <t>Oświetlenie ulic, placów i dróg</t>
  </si>
  <si>
    <t>Biblioteki</t>
  </si>
  <si>
    <t>Obiekty sportowe</t>
  </si>
  <si>
    <t>Załacznik nr 5</t>
  </si>
  <si>
    <t>w złotych</t>
  </si>
  <si>
    <t>Lp.</t>
  </si>
  <si>
    <t>Rozdz.</t>
  </si>
  <si>
    <t xml:space="preserve">Nazwa zadania inwestycyjnego
i okres realizacji
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</si>
  <si>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</si>
  <si>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</si>
  <si>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</si>
  <si>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</si>
  <si>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2009 r.</t>
  </si>
  <si>
    <t>2010 r.</t>
  </si>
  <si>
    <t>dochody własne jst</t>
  </si>
  <si>
    <t>obligacje</t>
  </si>
  <si>
    <t>środki pochodzące
 z innych  źródeł*</t>
  </si>
  <si>
    <t>środki wymienione
w art. 5 ust. 1 pkt 2 i 3 u.f.p.</t>
  </si>
  <si>
    <t>1.</t>
  </si>
  <si>
    <t>Budowa drogi ul. Piwniczna</t>
  </si>
  <si>
    <t>A.      
B.
C.</t>
  </si>
  <si>
    <t>Urząd Miejski w Trzebnicy</t>
  </si>
  <si>
    <t>2.</t>
  </si>
  <si>
    <t>3.</t>
  </si>
  <si>
    <t>4.</t>
  </si>
  <si>
    <t>5.</t>
  </si>
  <si>
    <t>Budowa kanalizacji wraz                  z oczyszczalnią ścieków                                w Skarszynie</t>
  </si>
  <si>
    <t>6.</t>
  </si>
  <si>
    <t>7.</t>
  </si>
  <si>
    <t>Budowa kompleksu basenowego przy ul Leśnej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</si>
  <si>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</si>
  <si>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</si>
  <si>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</si>
  <si>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</si>
  <si>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</si>
  <si>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Załacznik nr 6</t>
  </si>
  <si>
    <t>Nazwa zadania inwestycyjnego</t>
  </si>
  <si>
    <t>środki pochodzące
z innych  źródeł*</t>
  </si>
  <si>
    <t>Wykup gruntów pod inwestycje gminne oraz uzupełnienie zasobu gruntów komunalnych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</si>
  <si>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</si>
  <si>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</si>
  <si>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</si>
  <si>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</si>
  <si>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</si>
  <si>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</si>
  <si>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</si>
  <si>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</si>
  <si>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</si>
  <si>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Rekultywacja składowiska odpadów w Jaszycach</t>
  </si>
  <si>
    <t>Zakup kontenerów świetlicowych</t>
  </si>
  <si>
    <t>Rewitalizacja płyty rynku w Trzebnicy</t>
  </si>
  <si>
    <t>Załacznik nr 7</t>
  </si>
  <si>
    <t>Wydatki* na programy i projekty realizowane ze środków pochodzących z funduszy strukturalnych i Funduszu Spójności</t>
  </si>
  <si>
    <t>Projekt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</si>
  <si>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</si>
  <si>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</si>
  <si>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</si>
  <si>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</si>
  <si>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</si>
  <si>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</si>
  <si>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</si>
  <si>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</si>
  <si>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</si>
  <si>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</si>
  <si>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</si>
  <si>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</si>
  <si>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</si>
  <si>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</si>
  <si>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</si>
  <si>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</si>
  <si>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</si>
  <si>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</si>
  <si>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r>
      <t xml:space="preserve">Program: </t>
    </r>
    <r>
      <rPr>
        <b/>
        <sz val="8"/>
        <rFont val="Arial Narrow"/>
        <family val="2"/>
      </rPr>
      <t>RPOWD</t>
    </r>
  </si>
  <si>
    <r>
      <t xml:space="preserve">Priorytet: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</si>
  <si>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3.1</t>
    </r>
  </si>
  <si>
    <t>600 - 60016</t>
  </si>
  <si>
    <t>801 - 80101</t>
  </si>
  <si>
    <t>1.2</t>
  </si>
  <si>
    <r>
      <t>Program:</t>
    </r>
    <r>
      <rPr>
        <b/>
        <sz val="8"/>
        <rFont val="Arial Narrow"/>
        <family val="2"/>
      </rPr>
      <t>PROW</t>
    </r>
  </si>
  <si>
    <r>
      <t xml:space="preserve">Oś : </t>
    </r>
    <r>
      <rPr>
        <b/>
        <sz val="8"/>
        <rFont val="Arial Narrow"/>
        <family val="2"/>
      </rPr>
      <t>3</t>
    </r>
  </si>
  <si>
    <r>
      <t>Działanie:</t>
    </r>
    <r>
      <rPr>
        <b/>
        <sz val="8"/>
        <rFont val="Arial Narrow"/>
        <family val="2"/>
      </rPr>
      <t>321</t>
    </r>
  </si>
  <si>
    <r>
      <t xml:space="preserve">Priorytet: </t>
    </r>
    <r>
      <rPr>
        <b/>
        <sz val="8"/>
        <rFont val="Arial Narrow"/>
        <family val="2"/>
      </rPr>
      <t>9</t>
    </r>
  </si>
  <si>
    <r>
      <t xml:space="preserve">Działanie: </t>
    </r>
    <r>
      <rPr>
        <b/>
        <sz val="8"/>
        <rFont val="Arial Narrow"/>
        <family val="2"/>
      </rPr>
      <t>9.1</t>
    </r>
  </si>
  <si>
    <t>921 - 92120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</si>
  <si>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</si>
  <si>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</si>
  <si>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</si>
  <si>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Załacznik nr 8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</si>
  <si>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</si>
  <si>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</si>
  <si>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</si>
  <si>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</si>
  <si>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</si>
  <si>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</si>
  <si>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</si>
  <si>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</si>
  <si>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</si>
  <si>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</si>
  <si>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</si>
  <si>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</si>
  <si>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</si>
  <si>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</si>
  <si>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</si>
  <si>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</si>
  <si>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</si>
  <si>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</si>
  <si>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</si>
  <si>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</si>
  <si>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</si>
  <si>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</si>
  <si>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</si>
  <si>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</si>
  <si>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</si>
  <si>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</si>
  <si>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</si>
  <si>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</si>
  <si>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</si>
  <si>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</si>
  <si>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</si>
  <si>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</si>
  <si>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Załacznik nr 9</t>
  </si>
  <si>
    <t>Stan środków obrotowych na początek roku</t>
  </si>
  <si>
    <t>Przychody</t>
  </si>
  <si>
    <t>Wydatki</t>
  </si>
  <si>
    <t>Stan środków obrotowych** na koniec roku</t>
  </si>
  <si>
    <t>ogółem</t>
  </si>
  <si>
    <t>w tym: wpłata do budżetu</t>
  </si>
  <si>
    <t>dotacje
z budżetu</t>
  </si>
  <si>
    <t>§ 265</t>
  </si>
  <si>
    <t>na inwestycje</t>
  </si>
  <si>
    <t>I.</t>
  </si>
  <si>
    <t>Załacznik nr 10</t>
  </si>
  <si>
    <t>Stan środków obrotowych** na początek roku</t>
  </si>
  <si>
    <t>Przychody*</t>
  </si>
  <si>
    <t>dotacje
z budżetu***</t>
  </si>
  <si>
    <t>III.</t>
  </si>
  <si>
    <t>Dochody własne jednostek budżetowych</t>
  </si>
  <si>
    <t>801 - 80104</t>
  </si>
  <si>
    <t>801 - 80110</t>
  </si>
  <si>
    <t>801 - 80114</t>
  </si>
  <si>
    <t>Załacznik nr 11</t>
  </si>
  <si>
    <t>Plan przychodów i wydatków Gminnego Funduszu</t>
  </si>
  <si>
    <t>Ochrony Środowiska i Gospodarki Wodnej</t>
  </si>
  <si>
    <t>II.</t>
  </si>
  <si>
    <r>
      <t>§</t>
    </r>
    <r>
      <rPr>
        <sz val="10"/>
        <rFont val="Arial CE"/>
        <family val="2"/>
      </rPr>
      <t xml:space="preserve"> 0690 - wpływy z różnych opłat</t>
    </r>
  </si>
  <si>
    <r>
      <t xml:space="preserve">-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2450 -dotacje przekazane z funduszy celowych na realizację zadań bieżących dla jednostek niezaliczanych do sektora finansów publicznych</t>
    </r>
  </si>
  <si>
    <t>§ 4210 - zakup materiałów i wyposażenia</t>
  </si>
  <si>
    <t>- konkurs piosenki ekologicznej</t>
  </si>
  <si>
    <t>- konkurs plener fotograficzny</t>
  </si>
  <si>
    <t>§ 4300 - zakup usług</t>
  </si>
  <si>
    <t xml:space="preserve">- sprzątanie świata </t>
  </si>
  <si>
    <t>- likwidacja "dzikich" wysypisk</t>
  </si>
  <si>
    <t>- inne usługi (np.. wykonanie bocianich gniazd, budek lęgowych, pielęgnacja terenów wrażliwych przyrodniczo</t>
  </si>
  <si>
    <t>IV.</t>
  </si>
  <si>
    <t>Stan środków obrotowych na koniec roku</t>
  </si>
  <si>
    <t>Załacznik nr 12</t>
  </si>
  <si>
    <t>Rozdział</t>
  </si>
  <si>
    <t>Rodzaj rezerwy</t>
  </si>
  <si>
    <t>Przeznaczenie</t>
  </si>
  <si>
    <t>Ogółem kwota dotacji</t>
  </si>
  <si>
    <t>celowa*</t>
  </si>
  <si>
    <t>Zarządzanie kryzysowe</t>
  </si>
  <si>
    <t xml:space="preserve">* ustawa o zarządzaniu kryzysowym z 26.04.2007 r.art.26 ust.4 (Dz.U. 89 poz 509) </t>
  </si>
  <si>
    <t>Załacznik nr 13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</si>
  <si>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</si>
  <si>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</si>
  <si>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</si>
  <si>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</si>
  <si>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</si>
  <si>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</si>
  <si>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</si>
  <si>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Załacznik nr 14</t>
  </si>
  <si>
    <t>Nazwa jednostki
 otrzymującej dotację</t>
  </si>
  <si>
    <t>Zakres</t>
  </si>
  <si>
    <t>Zakład Gospodarki Mieszkaniowej w Trzebnicy</t>
  </si>
  <si>
    <t>Remonty budynków komunalnych</t>
  </si>
  <si>
    <t>Załacznik nr 15</t>
  </si>
  <si>
    <t>Nazwa instytucji</t>
  </si>
  <si>
    <t>Kwota dotacji</t>
  </si>
  <si>
    <t>Społeczna Szkoła Podstawowa w Trzebnicy</t>
  </si>
  <si>
    <t>Działalność dydaktyczna i opiekuńczo - wychowawcza</t>
  </si>
  <si>
    <t>Społeczne Przedszkole Integracyjne w Trzebnicy</t>
  </si>
  <si>
    <t>Przedszkole Smerf w Boleścinie</t>
  </si>
  <si>
    <t>Zespół Placówek Kultury w Trzebnicy</t>
  </si>
  <si>
    <t>Działalność kulturalna i utrzymanie obiektu (w tym 196 460 zł. na działalność kulturalna na wsi)</t>
  </si>
  <si>
    <t>Prowadzenie Biblioteki Publicznej</t>
  </si>
  <si>
    <t>Załacznik nr 16</t>
  </si>
  <si>
    <t>Nazwa zadania</t>
  </si>
  <si>
    <t>Dofinansowanie kosztów funkcjonowanowania Komendy Powiatowej Policji w Trzebnicy</t>
  </si>
  <si>
    <t>Dofinansowanie działalania zadania bieżącego Związku Gmin Bychowo (utrzymanie biura)</t>
  </si>
  <si>
    <t>Podtrzymanie tradycji narodowej</t>
  </si>
  <si>
    <t>Organizacja imprez kulturalnych</t>
  </si>
  <si>
    <t>Dofinansowanie remontu zabytków</t>
  </si>
  <si>
    <t>Finansowanie i dofinansowanie zajęć sportowo rekreacyjnych dla dzieci</t>
  </si>
  <si>
    <t>Załacznik nr 17</t>
  </si>
  <si>
    <t>Prognoza</t>
  </si>
  <si>
    <r>
      <t xml:space="preserve">Zobowiązania wg tytułów dłużnych: </t>
    </r>
    <r>
      <rPr>
        <sz val="10"/>
        <rFont val="Arial Narrow"/>
        <family val="2"/>
      </rPr>
      <t>(1.1+1.2+1.3)</t>
    </r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</si>
  <si>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</si>
  <si>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</si>
  <si>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</si>
  <si>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</si>
  <si>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</si>
  <si>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</si>
  <si>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</si>
  <si>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</si>
  <si>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</si>
  <si>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</si>
  <si>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</si>
  <si>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</si>
  <si>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zagraniczne</t>
  </si>
  <si>
    <t>1.2.3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</si>
  <si>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</si>
  <si>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</si>
  <si>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</si>
  <si>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</si>
  <si>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</si>
  <si>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</si>
  <si>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</si>
  <si>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</si>
  <si>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</si>
  <si>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</si>
  <si>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</si>
  <si>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</si>
  <si>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</si>
  <si>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</si>
  <si>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</si>
  <si>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</si>
  <si>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</si>
  <si>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</si>
  <si>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</si>
  <si>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</si>
  <si>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</si>
  <si>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</si>
  <si>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</si>
  <si>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</si>
  <si>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 Narrow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</si>
  <si>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</si>
  <si>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 Narrow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</si>
  <si>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</si>
  <si>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 Narrow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</si>
  <si>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</si>
  <si>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 Narrow"/>
        <family val="2"/>
      </rPr>
      <t>(art. 169 ust. 3)      (2.1+2.3):3</t>
    </r>
  </si>
  <si>
    <t>13.</t>
  </si>
  <si>
    <t>900 -90001</t>
  </si>
  <si>
    <t>Budowa kanalizacji wraz z oczyszczalnią ścieków                      w Skarszynie</t>
  </si>
  <si>
    <t>1.4</t>
  </si>
  <si>
    <t>1.5</t>
  </si>
  <si>
    <t xml:space="preserve"> </t>
  </si>
  <si>
    <t>II Dochody związane z realizacją zadań z zakresu administracji rządowej, które podlegają przekazaniu do budżetu państwa</t>
  </si>
  <si>
    <t>Klasyfikacja</t>
  </si>
  <si>
    <t>Nazwa</t>
  </si>
  <si>
    <t>Kwota</t>
  </si>
  <si>
    <t>750 - 750011</t>
  </si>
  <si>
    <t>podlegające odprowadzeniu do budżetu państwa</t>
  </si>
  <si>
    <t>Plan
2009 r.</t>
  </si>
  <si>
    <t>0400</t>
  </si>
  <si>
    <t>wpływy z opłaty produktowej</t>
  </si>
  <si>
    <t>Dochody gminy Trzebnica w 2009 r. ze wskazaniem głównych źródeł ich pochodzenia</t>
  </si>
  <si>
    <t>Plan  2009 rok</t>
  </si>
  <si>
    <t>Dochody Gminy Trzebnica na 2009 rok według działów i paragrafów</t>
  </si>
  <si>
    <t xml:space="preserve"> - wpływy z opłaty produktowej</t>
  </si>
  <si>
    <t>Poprawa dostępności komunikacyjnej lokalnego centrum aktywności gospodarczej w Trzebnicy poprzez budowę łącznika drogowego między ulicami Milicką i Prusicką</t>
  </si>
  <si>
    <t>Budowa drogi w Koniowie</t>
  </si>
  <si>
    <t>Budowa drogi w Kuźniczysku</t>
  </si>
  <si>
    <t>Rozbudowa Przedszkola Nr 2 w Trzebnicy</t>
  </si>
  <si>
    <t>Budowa hali sportowej przy SP 3 w Trzebnicy</t>
  </si>
  <si>
    <t>Projekt wodociągu w ul. Czereśniowej</t>
  </si>
  <si>
    <t>Modernizacja stacji ujęcia wody celem poprawy jakości wody</t>
  </si>
  <si>
    <t>Przebudowa i modernizacja kompleksu sportowego dla potrzeb centrum pobytowego EURO - 2012</t>
  </si>
  <si>
    <t>Modernizacja Dworca Kolejowego w Trzebnicy</t>
  </si>
  <si>
    <t>Budowa remizy strażackiej w Marcinowie</t>
  </si>
  <si>
    <t>Zadania inwestycyjne w 2009 r.</t>
  </si>
  <si>
    <t>rok budżetowy 2009 (8+9+10+11)</t>
  </si>
  <si>
    <t>Budowa chodnika w miejscowości Cerekwica                                          w ciągu drogi wojewódzkiej nr 340</t>
  </si>
  <si>
    <t>Dofinansowanie budowy regionalnego schroniska dla zwierząt w Szklarach Górnych</t>
  </si>
  <si>
    <t>Limity wydatków na wieloletnie programy inwestycyjne w latach 2009 - 2011</t>
  </si>
  <si>
    <t>2011 r.</t>
  </si>
  <si>
    <t>Wydatki bieżące</t>
  </si>
  <si>
    <t>Wydatki majątkowe</t>
  </si>
  <si>
    <t>Dotacje</t>
  </si>
  <si>
    <t>Wydatki na obsługę długu</t>
  </si>
  <si>
    <t>Wydatki
z tytułu poręczeń
i gwarancji</t>
  </si>
  <si>
    <t>Infrastruktura wodociągowa i sanitaryjna wsi</t>
  </si>
  <si>
    <t>ROLNICTWO I ŁOWIECTWO</t>
  </si>
  <si>
    <t>Drogi publiczne wojewódzkie</t>
  </si>
  <si>
    <t>TRANSPORT I ŁĄCZNOŚĆ</t>
  </si>
  <si>
    <t>GOSPODARKA MIESZKANIOWA</t>
  </si>
  <si>
    <t>Plan zagospodarowania przestrzennego</t>
  </si>
  <si>
    <t>DZIAŁALNIOŚĆ USŁUGOWA</t>
  </si>
  <si>
    <t>Rady Gmin</t>
  </si>
  <si>
    <t>Urzędy Gmin</t>
  </si>
  <si>
    <t>Promocja jednostek samorządu terytorialnego</t>
  </si>
  <si>
    <t>ADMINISTRACJA PUBLICZNA</t>
  </si>
  <si>
    <t>Urzędy naczelnych organów władzy państwowej, kontroli i ochrony prawa</t>
  </si>
  <si>
    <t>URZĘDY NACZELNYCH ORGANÓW WŁADZY PAŃSTW., KONTROLI I OCHRONY PRAWA ORAZ SĄDOWNICTWA</t>
  </si>
  <si>
    <t>Ochotnicze Straże Pożarne</t>
  </si>
  <si>
    <t>Obrona Cywilna</t>
  </si>
  <si>
    <t>BEZPIECZEŃSTWO PUBLICZNE I OCHRONA PRZECIWPOŻAROWA</t>
  </si>
  <si>
    <t>Pbór podatków, opłat i nie podatkowych należności budżetowych</t>
  </si>
  <si>
    <t>WYDATKI ZWIĄZANE Z POBOREM DOCH.OD OSÓB PRAWN.OD.OS.FIZ. I OD INNYCH</t>
  </si>
  <si>
    <t xml:space="preserve">Obsługa papierów wartościowych, kredytów i pożyczek jednost. samorządu terytorialnego </t>
  </si>
  <si>
    <t>OBSŁUGA DŁUGU PUBLICZNEGO</t>
  </si>
  <si>
    <t>RÓŻNE ROZLICZENIA</t>
  </si>
  <si>
    <t>Dokształcenie i doskonalenie nauczycieli</t>
  </si>
  <si>
    <t>Pozostała dziłalność</t>
  </si>
  <si>
    <t>OŚWIATA I WYCHOWANIE</t>
  </si>
  <si>
    <t>Przeciw działalnie alkoholizmowi</t>
  </si>
  <si>
    <t>OCHRONA ZDROWIA</t>
  </si>
  <si>
    <t>Świadczenia rodzinne oraz składki na ubezpieczenia emerytalne i rentowe z ubezpieczeń społecznych</t>
  </si>
  <si>
    <t>Składki na ub. zdrow. opł za os. pobier. Niektóre świad. z pomocy społ</t>
  </si>
  <si>
    <t>Zasiłki na pomoc w naturze oraz składki na ubezpieczenia społeczne</t>
  </si>
  <si>
    <t>Usługi opiekuńcze i specjalistyczne usłgi opiekuńcze</t>
  </si>
  <si>
    <t>POMOC SPOŁECZNA</t>
  </si>
  <si>
    <t>Świetlice Szkolne</t>
  </si>
  <si>
    <t>EDUKACYJNA OPIEKA WYCHOWAWCZA</t>
  </si>
  <si>
    <t>Utrzymanie zieleni w maistach i gminach</t>
  </si>
  <si>
    <t>GOSPODARKA KOMUNALNA I OCHRONA ŚRODOWISKA</t>
  </si>
  <si>
    <t>Domy i ośrodki kultury, świetlice i kluby</t>
  </si>
  <si>
    <t>Ochrona zabytkow i opieka nad zabytkami</t>
  </si>
  <si>
    <t>KULTURA I OCHRONA DZIEDZITWA NARODOWEGO</t>
  </si>
  <si>
    <t>Zadania z zakresu kultury fizycznej i sportu</t>
  </si>
  <si>
    <t>KULTURA FIZYCZNA I SPORT</t>
  </si>
  <si>
    <t>OGÓŁEM</t>
  </si>
  <si>
    <r>
      <t>Z</t>
    </r>
    <r>
      <rPr>
        <b/>
        <sz val="10"/>
        <rFont val="Arial Narrow"/>
        <family val="2"/>
      </rPr>
      <t>010</t>
    </r>
  </si>
  <si>
    <r>
      <t>z</t>
    </r>
    <r>
      <rPr>
        <sz val="10"/>
        <rFont val="Arial Narrow"/>
        <family val="2"/>
      </rPr>
      <t>01009</t>
    </r>
  </si>
  <si>
    <r>
      <t>Z</t>
    </r>
    <r>
      <rPr>
        <sz val="10"/>
        <rFont val="Arial Narrow"/>
        <family val="2"/>
      </rPr>
      <t>01010</t>
    </r>
  </si>
  <si>
    <r>
      <t>Z</t>
    </r>
    <r>
      <rPr>
        <sz val="10"/>
        <rFont val="Arial Narrow"/>
        <family val="2"/>
      </rPr>
      <t>01030</t>
    </r>
  </si>
  <si>
    <t>Wydatki budżetu gminy na  2009 r.</t>
  </si>
  <si>
    <t>Plan
na 2009 r.
(6+12)</t>
  </si>
  <si>
    <r>
      <t>Z</t>
    </r>
    <r>
      <rPr>
        <sz val="10"/>
        <rFont val="Arial Narrow"/>
        <family val="2"/>
      </rPr>
      <t>010</t>
    </r>
  </si>
  <si>
    <t>Lokalny transport zbiorowy</t>
  </si>
  <si>
    <t>TURYSTYKA</t>
  </si>
  <si>
    <t>Wynagrodze-nia i pochodne</t>
  </si>
  <si>
    <t>Komendy Wojewódzkie Policji</t>
  </si>
  <si>
    <t>Zespoły obsługi ekonomiczno-administracyjnej szkół</t>
  </si>
  <si>
    <t xml:space="preserve">   (§§ 0690, 0830, 0910, 0920, 0970, 2350, 2360) </t>
  </si>
  <si>
    <t>dochody budżetu państwa związane z realizacją zadań zleconych j.s.t.</t>
  </si>
  <si>
    <t>2350</t>
  </si>
  <si>
    <t>Kolonie obozy oraz inne formy wypoczynku dzieci i młodzieży szkolnej, a także szkolenia młodzieży</t>
  </si>
  <si>
    <t>Projekt wodociągu Małuszyn Księginice</t>
  </si>
  <si>
    <t>Schroniska dla zwierząt</t>
  </si>
  <si>
    <t>Wpływy i wydatki związane z gromadzeniem środków z opłat produktowych</t>
  </si>
  <si>
    <t>Pozostałe zadania w zakresie kultury</t>
  </si>
  <si>
    <t>Pomoc  społeczna</t>
  </si>
  <si>
    <t>Urzędy Wojewódzkie</t>
  </si>
  <si>
    <t>Przebudowa i modernizacja kompleksu sportowego dla potrzeb centrum pobytowego EURO 2012</t>
  </si>
  <si>
    <t>18.</t>
  </si>
  <si>
    <t>19.</t>
  </si>
  <si>
    <t>20.</t>
  </si>
  <si>
    <t>21.</t>
  </si>
  <si>
    <t>2011 r.***</t>
  </si>
  <si>
    <t>Oś : 4</t>
  </si>
  <si>
    <r>
      <t>Działanie:</t>
    </r>
    <r>
      <rPr>
        <b/>
        <sz val="8"/>
        <rFont val="Arial Narrow"/>
        <family val="2"/>
      </rPr>
      <t>34.1</t>
    </r>
  </si>
  <si>
    <t>900 -90002</t>
  </si>
  <si>
    <t>Priorytet: 6</t>
  </si>
  <si>
    <r>
      <t xml:space="preserve">Działanie: </t>
    </r>
    <r>
      <rPr>
        <b/>
        <sz val="8"/>
        <rFont val="Arial Narrow"/>
        <family val="2"/>
      </rPr>
      <t>6.2</t>
    </r>
  </si>
  <si>
    <t>926 - 92601</t>
  </si>
  <si>
    <r>
      <t>Program: P</t>
    </r>
    <r>
      <rPr>
        <b/>
        <sz val="8"/>
        <rFont val="Arial Narrow"/>
        <family val="2"/>
      </rPr>
      <t>ROW</t>
    </r>
  </si>
  <si>
    <t>Działanie: 3.4</t>
  </si>
  <si>
    <t>921 - 92109</t>
  </si>
  <si>
    <t xml:space="preserve">Ogółem </t>
  </si>
  <si>
    <t>Przychody i rozchody budżetu w 2009 r.</t>
  </si>
  <si>
    <r>
      <t xml:space="preserve">(Dz 900, rozdz. 90017)                                                       </t>
    </r>
    <r>
      <rPr>
        <i/>
        <sz val="8"/>
        <rFont val="Arial Narrow"/>
        <family val="2"/>
      </rPr>
      <t>w tym wynagrodzenia z pochodnymi</t>
    </r>
  </si>
  <si>
    <r>
      <t xml:space="preserve">Zakład Gospodarki Komunalnej w Trzebnicy (Dz.700, rozdz. 70001)                                         </t>
    </r>
    <r>
      <rPr>
        <i/>
        <sz val="8"/>
        <rFont val="Arial Narrow"/>
        <family val="2"/>
      </rPr>
      <t>w tym wynagrodzenia wraz z pochodnymi</t>
    </r>
  </si>
  <si>
    <t>Plan przychodów i wydatków zakładów budżetowych na 2009 r.</t>
  </si>
  <si>
    <t>Kwota
2009 r.</t>
  </si>
  <si>
    <t xml:space="preserve"> Plan dochodów i wydatków dochodów własnych jednostek budżetowych na 2009 r.</t>
  </si>
  <si>
    <t>- inne zkupy (publikacje, drobny sprzęt, programy)</t>
  </si>
  <si>
    <t>- zakup drzew i krzewów</t>
  </si>
  <si>
    <t>- pielęgnacja pomników przyrody</t>
  </si>
  <si>
    <t>- program usuwania azbestu dla gminy Trzebnica</t>
  </si>
  <si>
    <t>Plan na 2009 r.</t>
  </si>
  <si>
    <t>Rezerwy ogólne i celowe w 2009 r.</t>
  </si>
  <si>
    <t xml:space="preserve"> I. Dochody i wydatki związane z realizacją zadań z zakresu administracji rządowej i innych zadań zleconych odrębnymi ustawami w 2009 r.</t>
  </si>
  <si>
    <t>§ 0690</t>
  </si>
  <si>
    <t>wpływy z różnych opłat</t>
  </si>
  <si>
    <t>Dz. 750</t>
  </si>
  <si>
    <t>Dz. 852</t>
  </si>
  <si>
    <t>852 - 85212</t>
  </si>
  <si>
    <t>Pomoc społeczna</t>
  </si>
  <si>
    <t>Świadczenia rodzinne oraz składki na ubezpieczenia emerytalne i rentowe z ubezpieczenia społecznego</t>
  </si>
  <si>
    <t>§ 0970</t>
  </si>
  <si>
    <t>wpływy z różnychdochodów</t>
  </si>
  <si>
    <t>a</t>
  </si>
  <si>
    <t>Zwrot kosztów dotacji przekazanej przez inne gminy na dzieci uczęszczające do przedszkoli a zamieszkujace gminę Trzebnica</t>
  </si>
  <si>
    <t>Dofinansowanie działalności Ośrodka Wsparcia Społecznego</t>
  </si>
  <si>
    <t>22.</t>
  </si>
  <si>
    <t>Kwota długu na dzień 31.12.2008</t>
  </si>
  <si>
    <t>1.6</t>
  </si>
  <si>
    <t>1.7</t>
  </si>
  <si>
    <t>1.8</t>
  </si>
  <si>
    <t>Rozliczenia
z budżetem
z tytułu wpłat nadwyżek środków za 2008 r.</t>
  </si>
  <si>
    <t>Dotacje przedmiotowe w 2009 r.</t>
  </si>
  <si>
    <t>Prognoza kwoty długu i spłat na rok 2008 i lata następne</t>
  </si>
  <si>
    <t>Dochody bieżące</t>
  </si>
  <si>
    <t>Dochody majątkowe</t>
  </si>
  <si>
    <t>Dofinansowanie z zakresu nauki, edukacji, oświaty                        i wychowania</t>
  </si>
  <si>
    <r>
      <t xml:space="preserve">1 738 000                                </t>
    </r>
    <r>
      <rPr>
        <i/>
        <sz val="8"/>
        <rFont val="Arial Narrow"/>
        <family val="2"/>
      </rPr>
      <t>228 900</t>
    </r>
  </si>
  <si>
    <r>
      <t xml:space="preserve">1 574 000                                   </t>
    </r>
    <r>
      <rPr>
        <i/>
        <sz val="8"/>
        <rFont val="Arial Narrow"/>
        <family val="2"/>
      </rPr>
      <t>397 600</t>
    </r>
  </si>
  <si>
    <t>Budowa kanalizacji w Księginicach</t>
  </si>
  <si>
    <t>Opracowanie koncepcji programowej rozdziału kanalizacji sanitarnej i deszczowej dla miasta Trzebnica</t>
  </si>
  <si>
    <t>Dotacje celowe na zadania własne gminy realizowane przez podmioty należące
i nienależące do sektora finansów publicznych w 2009 r.</t>
  </si>
  <si>
    <t>okres realizacji</t>
  </si>
  <si>
    <t>2008       2010</t>
  </si>
  <si>
    <t>2008         2011</t>
  </si>
  <si>
    <t>2009       2010</t>
  </si>
  <si>
    <t>2008   2010</t>
  </si>
  <si>
    <t>2009      2010</t>
  </si>
  <si>
    <t>Wydatki budżetu gminy Trzebnica w 2009 r.</t>
  </si>
  <si>
    <t>Dotacje podmiotowe w 2009 r.</t>
  </si>
  <si>
    <t>Zagospodarowanie terenów wokół boisk " Alpinistyczny Park Przygody"</t>
  </si>
  <si>
    <t>do Uchwały nr XXIII/235/08/08</t>
  </si>
  <si>
    <t>z dnia 29 grudnia 2008 r.</t>
  </si>
  <si>
    <t>do Uchwały nr XXIII/235/08</t>
  </si>
  <si>
    <r>
      <t xml:space="preserve">Nazwa projektu: </t>
    </r>
    <r>
      <rPr>
        <b/>
        <sz val="8"/>
        <color indexed="8"/>
        <rFont val="Arial Narrow"/>
        <family val="2"/>
      </rPr>
      <t>Poprawa dostepności komunikacyjnej lokalnego ncentrum aktywności gospodarczej w trzebnicy poprzez budowę łącznika drogowego między ulicami Prusicka i Milicką</t>
    </r>
  </si>
  <si>
    <r>
      <t xml:space="preserve">Nazwa projektu: </t>
    </r>
    <r>
      <rPr>
        <b/>
        <sz val="8"/>
        <color indexed="8"/>
        <rFont val="Arial Narrow"/>
        <family val="2"/>
      </rPr>
      <t>Budowa kanalizacji wraz z  oczyszczalnią ścieków                 w Skarszynie</t>
    </r>
  </si>
  <si>
    <r>
      <t xml:space="preserve">Nazwa projektu: </t>
    </r>
    <r>
      <rPr>
        <b/>
        <sz val="8"/>
        <color indexed="8"/>
        <rFont val="Arial Narrow"/>
        <family val="2"/>
      </rPr>
      <t>Rekultywacja składowiska odpadów w Jaszycach</t>
    </r>
  </si>
  <si>
    <r>
      <t xml:space="preserve">Nazwa projektu: </t>
    </r>
    <r>
      <rPr>
        <b/>
        <sz val="8"/>
        <color indexed="8"/>
        <rFont val="Arial Narrow"/>
        <family val="2"/>
      </rPr>
      <t>Zakup kontenerów świetlicowych</t>
    </r>
  </si>
  <si>
    <r>
      <t xml:space="preserve">Nazwa projektu: </t>
    </r>
    <r>
      <rPr>
        <b/>
        <sz val="8"/>
        <color indexed="8"/>
        <rFont val="Arial Narrow"/>
        <family val="2"/>
      </rPr>
      <t>Rewitalizacja płyty rynku w Trzebnicy</t>
    </r>
  </si>
  <si>
    <r>
      <t xml:space="preserve">Nazwa projektu: </t>
    </r>
    <r>
      <rPr>
        <b/>
        <sz val="8"/>
        <color indexed="8"/>
        <rFont val="Arial Narrow"/>
        <family val="2"/>
      </rPr>
      <t>Budowa kompleksu basenowego przy ul. Lesnej</t>
    </r>
  </si>
  <si>
    <r>
      <t xml:space="preserve">Nazwa projektu: </t>
    </r>
    <r>
      <rPr>
        <b/>
        <sz val="8"/>
        <color indexed="8"/>
        <rFont val="Arial Narrow"/>
        <family val="2"/>
      </rPr>
      <t>Przebudowa i modernizacja kompleksu sportowego dla potrzeb centrum pobytowego EURO 2012</t>
    </r>
  </si>
  <si>
    <t xml:space="preserve">z dnia 29 grudnia 2008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</si>
</sst>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CE"/>
      <family val="2"/>
    </font>
    <font>
      <b/>
      <sz val="10"/>
      <name val="Arial Narrow"/>
      <family val="2"/>
    </font>
    <font>
      <sz val="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CE"/>
      <family val="0"/>
    </font>
    <font>
      <b/>
      <sz val="11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8"/>
      <name val="Arial CE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11"/>
      <name val="Arial"/>
      <family val="0"/>
    </font>
    <font>
      <sz val="6"/>
      <name val="Arial Narrow"/>
      <family val="2"/>
    </font>
    <font>
      <b/>
      <sz val="8"/>
      <name val="Arial"/>
      <family val="2"/>
    </font>
    <font>
      <i/>
      <sz val="8"/>
      <name val="Arial Narrow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Narrow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.5"/>
      <name val="Arial Narrow"/>
      <family val="2"/>
    </font>
    <font>
      <b/>
      <sz val="10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.5"/>
      <name val="Arial Narrow"/>
      <family val="2"/>
    </font>
    <font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medium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 quotePrefix="1">
      <alignment horizontal="center" vertical="center"/>
    </xf>
    <xf numFmtId="0" fontId="1" fillId="0" borderId="7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 applyAlignment="1" quotePrefix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 quotePrefix="1">
      <alignment horizontal="center" vertical="center"/>
    </xf>
    <xf numFmtId="0" fontId="4" fillId="0" borderId="3" xfId="0" applyFont="1" applyBorder="1" applyAlignment="1">
      <alignment vertical="center" wrapText="1"/>
    </xf>
    <xf numFmtId="0" fontId="1" fillId="0" borderId="8" xfId="0" applyFont="1" applyBorder="1" applyAlignment="1" quotePrefix="1">
      <alignment horizontal="center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 quotePrefix="1">
      <alignment horizontal="center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quotePrefix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1" fillId="0" borderId="17" xfId="0" applyFont="1" applyBorder="1" applyAlignment="1" quotePrefix="1">
      <alignment horizontal="center" vertical="center"/>
    </xf>
    <xf numFmtId="3" fontId="4" fillId="0" borderId="17" xfId="0" applyNumberFormat="1" applyFont="1" applyBorder="1" applyAlignment="1">
      <alignment/>
    </xf>
    <xf numFmtId="0" fontId="1" fillId="0" borderId="16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1" fillId="0" borderId="19" xfId="0" applyFont="1" applyBorder="1" applyAlignment="1" quotePrefix="1">
      <alignment horizontal="center"/>
    </xf>
    <xf numFmtId="3" fontId="1" fillId="0" borderId="19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8" fillId="0" borderId="0" xfId="18" applyFont="1">
      <alignment/>
      <protection/>
    </xf>
    <xf numFmtId="0" fontId="2" fillId="0" borderId="0" xfId="18" applyFont="1" applyBorder="1" applyAlignment="1">
      <alignment horizontal="center"/>
      <protection/>
    </xf>
    <xf numFmtId="0" fontId="9" fillId="0" borderId="0" xfId="18" applyFont="1">
      <alignment/>
      <protection/>
    </xf>
    <xf numFmtId="0" fontId="16" fillId="2" borderId="1" xfId="18" applyFont="1" applyFill="1" applyBorder="1" applyAlignment="1">
      <alignment horizontal="center" vertical="center" wrapText="1"/>
      <protection/>
    </xf>
    <xf numFmtId="0" fontId="20" fillId="0" borderId="1" xfId="18" applyFont="1" applyBorder="1" applyAlignment="1">
      <alignment horizontal="center" vertical="center"/>
      <protection/>
    </xf>
    <xf numFmtId="0" fontId="16" fillId="0" borderId="3" xfId="18" applyFont="1" applyBorder="1" applyAlignment="1">
      <alignment horizontal="center"/>
      <protection/>
    </xf>
    <xf numFmtId="0" fontId="21" fillId="0" borderId="0" xfId="18" applyFont="1">
      <alignment/>
      <protection/>
    </xf>
    <xf numFmtId="0" fontId="9" fillId="0" borderId="9" xfId="18" applyFont="1" applyBorder="1" applyAlignment="1">
      <alignment horizontal="center" vertical="center"/>
      <protection/>
    </xf>
    <xf numFmtId="0" fontId="9" fillId="0" borderId="9" xfId="18" applyFont="1" applyBorder="1">
      <alignment/>
      <protection/>
    </xf>
    <xf numFmtId="0" fontId="9" fillId="0" borderId="0" xfId="18" applyFont="1" applyBorder="1" applyAlignment="1">
      <alignment/>
      <protection/>
    </xf>
    <xf numFmtId="0" fontId="9" fillId="0" borderId="20" xfId="18" applyFont="1" applyBorder="1" applyAlignment="1">
      <alignment/>
      <protection/>
    </xf>
    <xf numFmtId="3" fontId="9" fillId="0" borderId="19" xfId="18" applyNumberFormat="1" applyFont="1" applyBorder="1" applyAlignment="1">
      <alignment horizontal="center" vertical="center"/>
      <protection/>
    </xf>
    <xf numFmtId="3" fontId="9" fillId="0" borderId="19" xfId="18" applyNumberFormat="1" applyFont="1" applyBorder="1" applyAlignment="1">
      <alignment horizontal="right" vertical="center"/>
      <protection/>
    </xf>
    <xf numFmtId="3" fontId="9" fillId="0" borderId="0" xfId="18" applyNumberFormat="1" applyFont="1" applyBorder="1" applyAlignment="1">
      <alignment horizontal="right" vertical="center"/>
      <protection/>
    </xf>
    <xf numFmtId="0" fontId="9" fillId="0" borderId="8" xfId="18" applyFont="1" applyBorder="1" applyAlignment="1">
      <alignment horizontal="right" vertical="center"/>
      <protection/>
    </xf>
    <xf numFmtId="3" fontId="9" fillId="0" borderId="8" xfId="18" applyNumberFormat="1" applyFont="1" applyBorder="1" applyAlignment="1">
      <alignment horizontal="right" vertical="center"/>
      <protection/>
    </xf>
    <xf numFmtId="0" fontId="9" fillId="0" borderId="19" xfId="18" applyFont="1" applyBorder="1" applyAlignment="1">
      <alignment horizontal="center" vertical="center"/>
      <protection/>
    </xf>
    <xf numFmtId="0" fontId="9" fillId="0" borderId="9" xfId="18" applyFont="1" applyBorder="1" applyAlignment="1">
      <alignment horizontal="center"/>
      <protection/>
    </xf>
    <xf numFmtId="3" fontId="9" fillId="0" borderId="0" xfId="18" applyNumberFormat="1" applyFont="1" applyBorder="1" applyAlignment="1">
      <alignment/>
      <protection/>
    </xf>
    <xf numFmtId="3" fontId="9" fillId="0" borderId="21" xfId="18" applyNumberFormat="1" applyFont="1" applyBorder="1" applyAlignment="1">
      <alignment/>
      <protection/>
    </xf>
    <xf numFmtId="3" fontId="9" fillId="0" borderId="21" xfId="18" applyNumberFormat="1" applyFont="1" applyBorder="1" applyAlignment="1">
      <alignment horizontal="right" vertical="center"/>
      <protection/>
    </xf>
    <xf numFmtId="0" fontId="9" fillId="0" borderId="21" xfId="18" applyFont="1" applyBorder="1" applyAlignment="1">
      <alignment/>
      <protection/>
    </xf>
    <xf numFmtId="0" fontId="9" fillId="0" borderId="9" xfId="18" applyFont="1" applyBorder="1" applyAlignment="1">
      <alignment/>
      <protection/>
    </xf>
    <xf numFmtId="3" fontId="9" fillId="0" borderId="9" xfId="18" applyNumberFormat="1" applyFont="1" applyBorder="1">
      <alignment/>
      <protection/>
    </xf>
    <xf numFmtId="0" fontId="9" fillId="0" borderId="8" xfId="18" applyFont="1" applyBorder="1">
      <alignment/>
      <protection/>
    </xf>
    <xf numFmtId="0" fontId="9" fillId="0" borderId="8" xfId="18" applyFont="1" applyBorder="1" applyAlignment="1">
      <alignment/>
      <protection/>
    </xf>
    <xf numFmtId="3" fontId="9" fillId="0" borderId="8" xfId="18" applyNumberFormat="1" applyFont="1" applyBorder="1">
      <alignment/>
      <protection/>
    </xf>
    <xf numFmtId="0" fontId="9" fillId="0" borderId="3" xfId="18" applyFont="1" applyBorder="1" applyAlignment="1">
      <alignment horizontal="center"/>
      <protection/>
    </xf>
    <xf numFmtId="0" fontId="9" fillId="0" borderId="3" xfId="18" applyFont="1" applyBorder="1">
      <alignment/>
      <protection/>
    </xf>
    <xf numFmtId="3" fontId="9" fillId="0" borderId="7" xfId="18" applyNumberFormat="1" applyFont="1" applyBorder="1" applyAlignment="1">
      <alignment horizontal="right" vertical="center"/>
      <protection/>
    </xf>
    <xf numFmtId="0" fontId="9" fillId="0" borderId="5" xfId="18" applyFont="1" applyBorder="1" applyAlignment="1">
      <alignment/>
      <protection/>
    </xf>
    <xf numFmtId="3" fontId="9" fillId="0" borderId="5" xfId="18" applyNumberFormat="1" applyFont="1" applyBorder="1">
      <alignment/>
      <protection/>
    </xf>
    <xf numFmtId="0" fontId="16" fillId="0" borderId="1" xfId="18" applyFont="1" applyBorder="1" applyAlignment="1">
      <alignment horizontal="center"/>
      <protection/>
    </xf>
    <xf numFmtId="3" fontId="16" fillId="0" borderId="1" xfId="18" applyNumberFormat="1" applyFont="1" applyBorder="1">
      <alignment/>
      <protection/>
    </xf>
    <xf numFmtId="0" fontId="22" fillId="0" borderId="0" xfId="18" applyFont="1">
      <alignment/>
      <protection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3" fontId="14" fillId="0" borderId="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2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3" fontId="1" fillId="0" borderId="8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5" xfId="0" applyFont="1" applyBorder="1" applyAlignment="1" quotePrefix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29" xfId="0" applyFont="1" applyBorder="1" applyAlignment="1" quotePrefix="1">
      <alignment horizontal="left" vertical="center"/>
    </xf>
    <xf numFmtId="3" fontId="10" fillId="0" borderId="30" xfId="0" applyNumberFormat="1" applyFont="1" applyBorder="1" applyAlignment="1" quotePrefix="1">
      <alignment horizontal="right" vertical="center"/>
    </xf>
    <xf numFmtId="3" fontId="10" fillId="0" borderId="31" xfId="0" applyNumberFormat="1" applyFont="1" applyBorder="1" applyAlignment="1" quotePrefix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Border="1" applyAlignment="1" quotePrefix="1">
      <alignment horizontal="left" vertical="center" wrapText="1"/>
    </xf>
    <xf numFmtId="3" fontId="10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 quotePrefix="1">
      <alignment horizontal="lef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3" fontId="10" fillId="0" borderId="7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0" fillId="0" borderId="9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3" fontId="10" fillId="0" borderId="8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 inden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wrapText="1" indent="8"/>
    </xf>
    <xf numFmtId="0" fontId="1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vertical="center" wrapText="1"/>
    </xf>
    <xf numFmtId="3" fontId="30" fillId="0" borderId="1" xfId="0" applyNumberFormat="1" applyFont="1" applyBorder="1" applyAlignment="1">
      <alignment horizontal="right" vertical="top" wrapText="1"/>
    </xf>
    <xf numFmtId="0" fontId="31" fillId="0" borderId="0" xfId="0" applyFont="1" applyAlignment="1">
      <alignment/>
    </xf>
    <xf numFmtId="3" fontId="3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wrapText="1" indent="1"/>
    </xf>
    <xf numFmtId="4" fontId="1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9" fillId="0" borderId="7" xfId="18" applyFont="1" applyBorder="1" applyAlignment="1">
      <alignment/>
      <protection/>
    </xf>
    <xf numFmtId="3" fontId="9" fillId="0" borderId="7" xfId="18" applyNumberFormat="1" applyFont="1" applyBorder="1">
      <alignment/>
      <protection/>
    </xf>
    <xf numFmtId="0" fontId="9" fillId="0" borderId="5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vertical="center"/>
      <protection/>
    </xf>
    <xf numFmtId="0" fontId="9" fillId="0" borderId="6" xfId="18" applyFont="1" applyBorder="1" applyAlignment="1">
      <alignment vertical="center"/>
      <protection/>
    </xf>
    <xf numFmtId="0" fontId="9" fillId="0" borderId="7" xfId="18" applyFont="1" applyBorder="1" applyAlignment="1">
      <alignment vertical="center"/>
      <protection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7" xfId="0" applyFont="1" applyBorder="1" applyAlignment="1">
      <alignment/>
    </xf>
    <xf numFmtId="0" fontId="1" fillId="0" borderId="6" xfId="0" applyFont="1" applyBorder="1" applyAlignment="1">
      <alignment horizontal="left" vertical="center"/>
    </xf>
    <xf numFmtId="0" fontId="1" fillId="0" borderId="38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33" fillId="0" borderId="23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1" fillId="0" borderId="47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3" fontId="1" fillId="0" borderId="1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41" xfId="0" applyNumberFormat="1" applyFont="1" applyBorder="1" applyAlignment="1">
      <alignment vertical="center" wrapText="1"/>
    </xf>
    <xf numFmtId="3" fontId="4" fillId="0" borderId="48" xfId="0" applyNumberFormat="1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/>
    </xf>
    <xf numFmtId="0" fontId="1" fillId="0" borderId="49" xfId="0" applyFont="1" applyBorder="1" applyAlignment="1">
      <alignment wrapText="1"/>
    </xf>
    <xf numFmtId="3" fontId="1" fillId="0" borderId="50" xfId="0" applyNumberFormat="1" applyFont="1" applyBorder="1" applyAlignment="1">
      <alignment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/>
    </xf>
    <xf numFmtId="0" fontId="1" fillId="0" borderId="51" xfId="0" applyFont="1" applyBorder="1" applyAlignment="1">
      <alignment wrapText="1"/>
    </xf>
    <xf numFmtId="0" fontId="38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wrapText="1"/>
    </xf>
    <xf numFmtId="3" fontId="1" fillId="0" borderId="52" xfId="0" applyNumberFormat="1" applyFont="1" applyBorder="1" applyAlignment="1">
      <alignment vertical="center" wrapText="1"/>
    </xf>
    <xf numFmtId="3" fontId="1" fillId="0" borderId="53" xfId="0" applyNumberFormat="1" applyFont="1" applyBorder="1" applyAlignment="1">
      <alignment vertical="center" wrapText="1"/>
    </xf>
    <xf numFmtId="0" fontId="1" fillId="0" borderId="52" xfId="0" applyFont="1" applyBorder="1" applyAlignment="1">
      <alignment/>
    </xf>
    <xf numFmtId="0" fontId="1" fillId="0" borderId="54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55" xfId="0" applyFont="1" applyFill="1" applyBorder="1" applyAlignment="1">
      <alignment wrapText="1"/>
    </xf>
    <xf numFmtId="3" fontId="1" fillId="0" borderId="14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4" fillId="0" borderId="56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52" xfId="0" applyNumberFormat="1" applyFont="1" applyBorder="1" applyAlignment="1">
      <alignment vertical="center"/>
    </xf>
    <xf numFmtId="3" fontId="1" fillId="0" borderId="54" xfId="0" applyNumberFormat="1" applyFont="1" applyBorder="1" applyAlignment="1">
      <alignment vertical="center"/>
    </xf>
    <xf numFmtId="3" fontId="1" fillId="0" borderId="57" xfId="0" applyNumberFormat="1" applyFont="1" applyBorder="1" applyAlignment="1">
      <alignment vertical="center" wrapText="1"/>
    </xf>
    <xf numFmtId="3" fontId="1" fillId="0" borderId="53" xfId="0" applyNumberFormat="1" applyFont="1" applyBorder="1" applyAlignment="1">
      <alignment vertical="center"/>
    </xf>
    <xf numFmtId="3" fontId="1" fillId="0" borderId="58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 wrapText="1"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1" fillId="0" borderId="53" xfId="0" applyFont="1" applyBorder="1" applyAlignment="1">
      <alignment/>
    </xf>
    <xf numFmtId="0" fontId="1" fillId="0" borderId="53" xfId="0" applyFont="1" applyFill="1" applyBorder="1" applyAlignment="1">
      <alignment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8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3" fontId="1" fillId="0" borderId="59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/>
    </xf>
    <xf numFmtId="3" fontId="4" fillId="0" borderId="60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52" xfId="0" applyFont="1" applyBorder="1" applyAlignment="1">
      <alignment wrapText="1"/>
    </xf>
    <xf numFmtId="0" fontId="4" fillId="0" borderId="48" xfId="0" applyFont="1" applyBorder="1" applyAlignment="1">
      <alignment vertical="center"/>
    </xf>
    <xf numFmtId="0" fontId="1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3" fontId="1" fillId="0" borderId="61" xfId="0" applyNumberFormat="1" applyFont="1" applyBorder="1" applyAlignment="1">
      <alignment vertical="center" wrapText="1"/>
    </xf>
    <xf numFmtId="3" fontId="1" fillId="0" borderId="62" xfId="0" applyNumberFormat="1" applyFont="1" applyBorder="1" applyAlignment="1">
      <alignment vertical="center" wrapText="1"/>
    </xf>
    <xf numFmtId="3" fontId="1" fillId="0" borderId="63" xfId="0" applyNumberFormat="1" applyFont="1" applyBorder="1" applyAlignment="1">
      <alignment vertical="center" wrapText="1"/>
    </xf>
    <xf numFmtId="3" fontId="1" fillId="0" borderId="64" xfId="0" applyNumberFormat="1" applyFont="1" applyBorder="1" applyAlignment="1">
      <alignment vertical="center" wrapText="1"/>
    </xf>
    <xf numFmtId="3" fontId="1" fillId="0" borderId="65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Border="1" applyAlignment="1">
      <alignment wrapText="1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Border="1" applyAlignment="1">
      <alignment vertical="center"/>
    </xf>
    <xf numFmtId="3" fontId="1" fillId="0" borderId="66" xfId="0" applyNumberFormat="1" applyFont="1" applyBorder="1" applyAlignment="1">
      <alignment vertical="center" wrapText="1"/>
    </xf>
    <xf numFmtId="3" fontId="4" fillId="0" borderId="53" xfId="0" applyNumberFormat="1" applyFont="1" applyBorder="1" applyAlignment="1">
      <alignment vertical="center"/>
    </xf>
    <xf numFmtId="0" fontId="1" fillId="0" borderId="61" xfId="0" applyFont="1" applyBorder="1" applyAlignment="1">
      <alignment/>
    </xf>
    <xf numFmtId="0" fontId="1" fillId="0" borderId="61" xfId="0" applyFont="1" applyBorder="1" applyAlignment="1">
      <alignment wrapText="1"/>
    </xf>
    <xf numFmtId="0" fontId="4" fillId="0" borderId="53" xfId="0" applyFont="1" applyFill="1" applyBorder="1" applyAlignment="1">
      <alignment wrapText="1"/>
    </xf>
    <xf numFmtId="3" fontId="4" fillId="0" borderId="67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3" fontId="1" fillId="0" borderId="65" xfId="0" applyNumberFormat="1" applyFont="1" applyBorder="1" applyAlignment="1">
      <alignment vertical="center"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3" fontId="4" fillId="0" borderId="60" xfId="0" applyNumberFormat="1" applyFont="1" applyBorder="1" applyAlignment="1">
      <alignment vertical="center"/>
    </xf>
    <xf numFmtId="0" fontId="11" fillId="0" borderId="69" xfId="0" applyFont="1" applyFill="1" applyBorder="1" applyAlignment="1">
      <alignment wrapText="1"/>
    </xf>
    <xf numFmtId="3" fontId="11" fillId="0" borderId="69" xfId="0" applyNumberFormat="1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39" fillId="0" borderId="7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3" fontId="1" fillId="0" borderId="70" xfId="0" applyNumberFormat="1" applyFont="1" applyBorder="1" applyAlignment="1">
      <alignment vertical="center" wrapText="1"/>
    </xf>
    <xf numFmtId="3" fontId="1" fillId="0" borderId="71" xfId="0" applyNumberFormat="1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" fontId="9" fillId="0" borderId="45" xfId="0" applyNumberFormat="1" applyFont="1" applyBorder="1" applyAlignment="1">
      <alignment horizontal="center" vertical="center" wrapText="1"/>
    </xf>
    <xf numFmtId="1" fontId="9" fillId="0" borderId="7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4" fillId="0" borderId="48" xfId="0" applyFont="1" applyBorder="1" applyAlignment="1">
      <alignment vertical="top" wrapText="1"/>
    </xf>
    <xf numFmtId="0" fontId="4" fillId="0" borderId="73" xfId="0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6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3" fontId="9" fillId="0" borderId="0" xfId="18" applyNumberFormat="1" applyFont="1" applyBorder="1" applyAlignment="1">
      <alignment horizontal="right" vertical="top"/>
      <protection/>
    </xf>
    <xf numFmtId="0" fontId="9" fillId="0" borderId="5" xfId="18" applyFont="1" applyBorder="1" applyAlignment="1">
      <alignment horizontal="right" vertical="center"/>
      <protection/>
    </xf>
    <xf numFmtId="3" fontId="9" fillId="0" borderId="5" xfId="18" applyNumberFormat="1" applyFont="1" applyBorder="1" applyAlignment="1">
      <alignment horizontal="right" vertical="center"/>
      <protection/>
    </xf>
    <xf numFmtId="3" fontId="9" fillId="0" borderId="74" xfId="18" applyNumberFormat="1" applyFont="1" applyBorder="1" applyAlignment="1">
      <alignment horizontal="right" vertical="center"/>
      <protection/>
    </xf>
    <xf numFmtId="0" fontId="9" fillId="0" borderId="5" xfId="18" applyFont="1" applyBorder="1">
      <alignment/>
      <protection/>
    </xf>
    <xf numFmtId="0" fontId="9" fillId="0" borderId="7" xfId="18" applyFont="1" applyBorder="1">
      <alignment/>
      <protection/>
    </xf>
    <xf numFmtId="3" fontId="9" fillId="0" borderId="75" xfId="18" applyNumberFormat="1" applyFont="1" applyBorder="1" applyAlignment="1">
      <alignment horizontal="right" vertical="center"/>
      <protection/>
    </xf>
    <xf numFmtId="0" fontId="9" fillId="0" borderId="76" xfId="18" applyFont="1" applyBorder="1" applyAlignment="1">
      <alignment/>
      <protection/>
    </xf>
    <xf numFmtId="3" fontId="9" fillId="0" borderId="76" xfId="18" applyNumberFormat="1" applyFont="1" applyBorder="1">
      <alignment/>
      <protection/>
    </xf>
    <xf numFmtId="0" fontId="9" fillId="0" borderId="7" xfId="18" applyFont="1" applyBorder="1" applyAlignment="1">
      <alignment horizontal="center"/>
      <protection/>
    </xf>
    <xf numFmtId="0" fontId="9" fillId="0" borderId="41" xfId="18" applyFont="1" applyBorder="1" applyAlignment="1">
      <alignment/>
      <protection/>
    </xf>
    <xf numFmtId="3" fontId="9" fillId="0" borderId="0" xfId="18" applyNumberFormat="1" applyFont="1" applyBorder="1">
      <alignment/>
      <protection/>
    </xf>
    <xf numFmtId="0" fontId="9" fillId="0" borderId="3" xfId="18" applyFont="1" applyBorder="1" applyAlignment="1">
      <alignment horizontal="center" vertical="center"/>
      <protection/>
    </xf>
    <xf numFmtId="3" fontId="9" fillId="0" borderId="3" xfId="18" applyNumberFormat="1" applyFont="1" applyBorder="1" applyAlignment="1">
      <alignment horizontal="right" vertical="center"/>
      <protection/>
    </xf>
    <xf numFmtId="0" fontId="1" fillId="0" borderId="77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3" fontId="0" fillId="0" borderId="79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3" fontId="30" fillId="0" borderId="10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1" fillId="0" borderId="53" xfId="0" applyNumberFormat="1" applyFont="1" applyFill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2" xfId="0" applyFont="1" applyBorder="1" applyAlignment="1">
      <alignment wrapText="1"/>
    </xf>
    <xf numFmtId="3" fontId="1" fillId="0" borderId="62" xfId="0" applyNumberFormat="1" applyFont="1" applyBorder="1" applyAlignment="1">
      <alignment vertical="center"/>
    </xf>
    <xf numFmtId="3" fontId="1" fillId="0" borderId="80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3" fontId="4" fillId="0" borderId="81" xfId="0" applyNumberFormat="1" applyFont="1" applyBorder="1" applyAlignment="1">
      <alignment vertical="center"/>
    </xf>
    <xf numFmtId="3" fontId="1" fillId="0" borderId="82" xfId="0" applyNumberFormat="1" applyFont="1" applyBorder="1" applyAlignment="1">
      <alignment vertical="center"/>
    </xf>
    <xf numFmtId="3" fontId="33" fillId="0" borderId="83" xfId="0" applyNumberFormat="1" applyFont="1" applyBorder="1" applyAlignment="1">
      <alignment vertical="center"/>
    </xf>
    <xf numFmtId="3" fontId="1" fillId="0" borderId="84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0" fontId="10" fillId="0" borderId="11" xfId="0" applyFont="1" applyBorder="1" applyAlignment="1">
      <alignment/>
    </xf>
    <xf numFmtId="0" fontId="0" fillId="0" borderId="15" xfId="0" applyBorder="1" applyAlignment="1">
      <alignment/>
    </xf>
    <xf numFmtId="3" fontId="1" fillId="0" borderId="38" xfId="0" applyNumberFormat="1" applyFont="1" applyBorder="1" applyAlignment="1">
      <alignment vertical="center"/>
    </xf>
    <xf numFmtId="3" fontId="1" fillId="0" borderId="75" xfId="0" applyNumberFormat="1" applyFont="1" applyBorder="1" applyAlignment="1">
      <alignment vertical="center"/>
    </xf>
    <xf numFmtId="0" fontId="1" fillId="0" borderId="16" xfId="0" applyFont="1" applyBorder="1" applyAlignment="1">
      <alignment/>
    </xf>
    <xf numFmtId="3" fontId="1" fillId="0" borderId="86" xfId="0" applyNumberFormat="1" applyFont="1" applyBorder="1" applyAlignment="1">
      <alignment vertical="center"/>
    </xf>
    <xf numFmtId="0" fontId="16" fillId="0" borderId="1" xfId="18" applyFont="1" applyBorder="1">
      <alignment/>
      <protection/>
    </xf>
    <xf numFmtId="0" fontId="16" fillId="0" borderId="0" xfId="18" applyFont="1" applyBorder="1" applyAlignment="1">
      <alignment horizontal="center"/>
      <protection/>
    </xf>
    <xf numFmtId="3" fontId="16" fillId="0" borderId="0" xfId="18" applyNumberFormat="1" applyFont="1" applyBorder="1">
      <alignment/>
      <protection/>
    </xf>
    <xf numFmtId="0" fontId="17" fillId="2" borderId="1" xfId="0" applyFont="1" applyFill="1" applyBorder="1" applyAlignment="1">
      <alignment horizontal="center" vertical="center" wrapText="1"/>
    </xf>
    <xf numFmtId="3" fontId="9" fillId="0" borderId="17" xfId="18" applyNumberFormat="1" applyFont="1" applyBorder="1" applyAlignment="1">
      <alignment horizontal="right" vertical="top"/>
      <protection/>
    </xf>
    <xf numFmtId="0" fontId="4" fillId="0" borderId="2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3" borderId="87" xfId="0" applyFont="1" applyFill="1" applyBorder="1" applyAlignment="1">
      <alignment horizontal="left"/>
    </xf>
    <xf numFmtId="0" fontId="1" fillId="3" borderId="88" xfId="0" applyFont="1" applyFill="1" applyBorder="1" applyAlignment="1">
      <alignment horizontal="left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3" fontId="9" fillId="0" borderId="15" xfId="18" applyNumberFormat="1" applyFont="1" applyBorder="1" applyAlignment="1">
      <alignment horizontal="right" vertical="top"/>
      <protection/>
    </xf>
    <xf numFmtId="3" fontId="9" fillId="0" borderId="89" xfId="18" applyNumberFormat="1" applyFont="1" applyBorder="1" applyAlignment="1">
      <alignment horizontal="right" vertical="top"/>
      <protection/>
    </xf>
    <xf numFmtId="3" fontId="9" fillId="0" borderId="90" xfId="18" applyNumberFormat="1" applyFont="1" applyBorder="1" applyAlignment="1">
      <alignment horizontal="right" vertical="top"/>
      <protection/>
    </xf>
    <xf numFmtId="3" fontId="9" fillId="0" borderId="10" xfId="18" applyNumberFormat="1" applyFont="1" applyBorder="1" applyAlignment="1">
      <alignment horizontal="right" vertical="top"/>
      <protection/>
    </xf>
    <xf numFmtId="3" fontId="9" fillId="0" borderId="91" xfId="18" applyNumberFormat="1" applyFont="1" applyBorder="1" applyAlignment="1">
      <alignment horizontal="right" vertical="top"/>
      <protection/>
    </xf>
    <xf numFmtId="0" fontId="9" fillId="0" borderId="41" xfId="18" applyFont="1" applyBorder="1" applyAlignment="1">
      <alignment horizontal="center"/>
      <protection/>
    </xf>
    <xf numFmtId="0" fontId="9" fillId="0" borderId="0" xfId="18" applyFont="1" applyBorder="1" applyAlignment="1">
      <alignment horizontal="center"/>
      <protection/>
    </xf>
    <xf numFmtId="0" fontId="9" fillId="0" borderId="20" xfId="18" applyFont="1" applyBorder="1" applyAlignment="1">
      <alignment horizontal="center"/>
      <protection/>
    </xf>
    <xf numFmtId="0" fontId="9" fillId="0" borderId="42" xfId="18" applyFont="1" applyBorder="1" applyAlignment="1">
      <alignment horizontal="center"/>
      <protection/>
    </xf>
    <xf numFmtId="0" fontId="9" fillId="0" borderId="92" xfId="18" applyFont="1" applyBorder="1" applyAlignment="1">
      <alignment horizontal="center"/>
      <protection/>
    </xf>
    <xf numFmtId="0" fontId="9" fillId="0" borderId="78" xfId="18" applyFont="1" applyBorder="1" applyAlignment="1">
      <alignment horizontal="center"/>
      <protection/>
    </xf>
    <xf numFmtId="3" fontId="9" fillId="0" borderId="11" xfId="18" applyNumberFormat="1" applyFont="1" applyBorder="1" applyAlignment="1">
      <alignment horizontal="right" vertical="top"/>
      <protection/>
    </xf>
    <xf numFmtId="3" fontId="9" fillId="0" borderId="18" xfId="18" applyNumberFormat="1" applyFont="1" applyBorder="1" applyAlignment="1">
      <alignment horizontal="right" vertical="top"/>
      <protection/>
    </xf>
    <xf numFmtId="3" fontId="9" fillId="0" borderId="79" xfId="18" applyNumberFormat="1" applyFont="1" applyBorder="1" applyAlignment="1">
      <alignment horizontal="right" vertical="top"/>
      <protection/>
    </xf>
    <xf numFmtId="3" fontId="9" fillId="0" borderId="93" xfId="18" applyNumberFormat="1" applyFont="1" applyBorder="1" applyAlignment="1">
      <alignment horizontal="right" vertical="top"/>
      <protection/>
    </xf>
    <xf numFmtId="3" fontId="9" fillId="0" borderId="37" xfId="18" applyNumberFormat="1" applyFont="1" applyBorder="1" applyAlignment="1">
      <alignment horizontal="right" vertical="top"/>
      <protection/>
    </xf>
    <xf numFmtId="0" fontId="22" fillId="0" borderId="0" xfId="18" applyFont="1" applyBorder="1" applyAlignment="1">
      <alignment horizontal="left"/>
      <protection/>
    </xf>
    <xf numFmtId="0" fontId="16" fillId="0" borderId="1" xfId="18" applyFont="1" applyBorder="1" applyAlignment="1">
      <alignment horizontal="center"/>
      <protection/>
    </xf>
    <xf numFmtId="0" fontId="16" fillId="2" borderId="1" xfId="18" applyFont="1" applyFill="1" applyBorder="1" applyAlignment="1">
      <alignment horizontal="center" vertical="center" wrapText="1"/>
      <protection/>
    </xf>
    <xf numFmtId="0" fontId="16" fillId="2" borderId="1" xfId="18" applyFont="1" applyFill="1" applyBorder="1" applyAlignment="1">
      <alignment horizontal="center" vertical="center"/>
      <protection/>
    </xf>
    <xf numFmtId="0" fontId="2" fillId="0" borderId="0" xfId="18" applyFont="1" applyBorder="1" applyAlignment="1">
      <alignment horizontal="center"/>
      <protection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95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31" fillId="0" borderId="9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3" fontId="31" fillId="0" borderId="79" xfId="0" applyNumberFormat="1" applyFont="1" applyBorder="1" applyAlignment="1">
      <alignment horizontal="right" vertical="center"/>
    </xf>
    <xf numFmtId="3" fontId="31" fillId="0" borderId="37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87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0" fillId="0" borderId="25" xfId="18" applyFont="1" applyBorder="1" applyAlignment="1">
      <alignment horizontal="left" wrapText="1"/>
      <protection/>
    </xf>
    <xf numFmtId="0" fontId="40" fillId="0" borderId="25" xfId="18" applyFont="1" applyBorder="1" applyAlignment="1">
      <alignment wrapText="1"/>
      <protection/>
    </xf>
    <xf numFmtId="0" fontId="40" fillId="0" borderId="29" xfId="18" applyFont="1" applyBorder="1" applyAlignment="1">
      <alignment wrapText="1"/>
      <protection/>
    </xf>
    <xf numFmtId="0" fontId="40" fillId="0" borderId="3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3"/>
  <sheetViews>
    <sheetView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6.00390625" style="0" customWidth="1"/>
    <col min="4" max="4" width="40.421875" style="0" customWidth="1"/>
    <col min="5" max="5" width="10.57421875" style="0" customWidth="1"/>
    <col min="6" max="6" width="9.8515625" style="0" customWidth="1"/>
    <col min="7" max="7" width="9.28125" style="0" customWidth="1"/>
  </cols>
  <sheetData>
    <row r="1" spans="5:7" ht="12.75">
      <c r="E1" s="1" t="s">
        <v>0</v>
      </c>
      <c r="F1" s="1"/>
      <c r="G1" s="1"/>
    </row>
    <row r="2" spans="5:7" ht="12.75">
      <c r="E2" s="1" t="s">
        <v>543</v>
      </c>
      <c r="F2" s="1"/>
      <c r="G2" s="1"/>
    </row>
    <row r="3" spans="5:7" ht="12.75">
      <c r="E3" s="1" t="s">
        <v>1</v>
      </c>
      <c r="F3" s="1"/>
      <c r="G3" s="1"/>
    </row>
    <row r="4" spans="5:7" ht="12.75">
      <c r="E4" s="1" t="s">
        <v>544</v>
      </c>
      <c r="F4" s="1"/>
      <c r="G4" s="1"/>
    </row>
    <row r="7" spans="2:7" ht="18">
      <c r="B7" s="496" t="s">
        <v>391</v>
      </c>
      <c r="C7" s="496"/>
      <c r="D7" s="496"/>
      <c r="E7" s="496"/>
      <c r="F7" s="496"/>
      <c r="G7" s="496"/>
    </row>
    <row r="8" spans="3:4" ht="18">
      <c r="C8" s="2"/>
      <c r="D8" s="2"/>
    </row>
    <row r="9" spans="5:7" ht="12.75">
      <c r="E9" s="3" t="s">
        <v>2</v>
      </c>
      <c r="F9" s="3"/>
      <c r="G9" s="3"/>
    </row>
    <row r="10" spans="2:7" s="6" customFormat="1" ht="15" customHeight="1">
      <c r="B10" s="498" t="s">
        <v>3</v>
      </c>
      <c r="C10" s="499" t="s">
        <v>4</v>
      </c>
      <c r="D10" s="499" t="s">
        <v>5</v>
      </c>
      <c r="E10" s="500" t="s">
        <v>386</v>
      </c>
      <c r="F10" s="502" t="s">
        <v>526</v>
      </c>
      <c r="G10" s="502" t="s">
        <v>527</v>
      </c>
    </row>
    <row r="11" spans="2:7" s="6" customFormat="1" ht="39.75" customHeight="1">
      <c r="B11" s="498"/>
      <c r="C11" s="498"/>
      <c r="D11" s="498"/>
      <c r="E11" s="501"/>
      <c r="F11" s="503"/>
      <c r="G11" s="503"/>
    </row>
    <row r="12" spans="2:7" s="7" customFormat="1" ht="7.5" customHeight="1">
      <c r="B12" s="331">
        <v>1</v>
      </c>
      <c r="C12" s="332">
        <v>2</v>
      </c>
      <c r="D12" s="332">
        <v>3</v>
      </c>
      <c r="E12" s="333">
        <v>5</v>
      </c>
      <c r="F12" s="334">
        <v>6</v>
      </c>
      <c r="G12" s="334">
        <v>7</v>
      </c>
    </row>
    <row r="13" spans="2:7" ht="19.5" customHeight="1">
      <c r="B13" s="15">
        <v>600</v>
      </c>
      <c r="C13" s="328"/>
      <c r="D13" s="329" t="s">
        <v>6</v>
      </c>
      <c r="E13" s="330">
        <f>SUM(E14)</f>
        <v>15000</v>
      </c>
      <c r="F13" s="330">
        <f>SUM(F14)</f>
        <v>15000</v>
      </c>
      <c r="G13" s="461"/>
    </row>
    <row r="14" spans="2:7" ht="12.75">
      <c r="B14" s="10"/>
      <c r="C14" s="11" t="s">
        <v>7</v>
      </c>
      <c r="D14" s="12" t="s">
        <v>8</v>
      </c>
      <c r="E14" s="311">
        <v>15000</v>
      </c>
      <c r="F14" s="311">
        <v>15000</v>
      </c>
      <c r="G14" s="371"/>
    </row>
    <row r="15" spans="2:7" ht="12.75">
      <c r="B15" s="8">
        <v>700</v>
      </c>
      <c r="C15" s="14"/>
      <c r="D15" s="9" t="s">
        <v>9</v>
      </c>
      <c r="E15" s="310">
        <f>SUM(E16:E18)</f>
        <v>7914300</v>
      </c>
      <c r="F15" s="310">
        <f>SUM(F16:F18)</f>
        <v>331300</v>
      </c>
      <c r="G15" s="468">
        <f>SUM(G16:G18)</f>
        <v>7583000</v>
      </c>
    </row>
    <row r="16" spans="2:7" ht="25.5">
      <c r="B16" s="15"/>
      <c r="C16" s="16" t="s">
        <v>10</v>
      </c>
      <c r="D16" s="17" t="s">
        <v>11</v>
      </c>
      <c r="E16" s="312">
        <v>87500</v>
      </c>
      <c r="F16" s="312">
        <v>87500</v>
      </c>
      <c r="G16" s="61"/>
    </row>
    <row r="17" spans="2:7" ht="12.75">
      <c r="B17" s="15"/>
      <c r="C17" s="16" t="s">
        <v>12</v>
      </c>
      <c r="D17" s="17" t="s">
        <v>13</v>
      </c>
      <c r="E17" s="312">
        <v>243800</v>
      </c>
      <c r="F17" s="312">
        <v>243800</v>
      </c>
      <c r="G17" s="61"/>
    </row>
    <row r="18" spans="2:7" ht="25.5">
      <c r="B18" s="19"/>
      <c r="C18" s="20" t="s">
        <v>14</v>
      </c>
      <c r="D18" s="21" t="s">
        <v>15</v>
      </c>
      <c r="E18" s="313">
        <v>7583000</v>
      </c>
      <c r="F18" s="371"/>
      <c r="G18" s="469">
        <v>7583000</v>
      </c>
    </row>
    <row r="19" spans="2:7" ht="12.75">
      <c r="B19" s="8">
        <v>750</v>
      </c>
      <c r="C19" s="22"/>
      <c r="D19" s="23" t="s">
        <v>16</v>
      </c>
      <c r="E19" s="310">
        <f>SUM(E20:E21)</f>
        <v>132543</v>
      </c>
      <c r="F19" s="310">
        <f>SUM(F20:F21)</f>
        <v>132543</v>
      </c>
      <c r="G19" s="461"/>
    </row>
    <row r="20" spans="2:7" ht="38.25">
      <c r="B20" s="15"/>
      <c r="C20" s="20" t="s">
        <v>17</v>
      </c>
      <c r="D20" s="21" t="s">
        <v>18</v>
      </c>
      <c r="E20" s="313">
        <v>130343</v>
      </c>
      <c r="F20" s="313">
        <v>130343</v>
      </c>
      <c r="G20" s="61"/>
    </row>
    <row r="21" spans="2:7" ht="25.5">
      <c r="B21" s="19"/>
      <c r="C21" s="24">
        <v>2360</v>
      </c>
      <c r="D21" s="25" t="s">
        <v>19</v>
      </c>
      <c r="E21" s="335">
        <v>2200</v>
      </c>
      <c r="F21" s="335">
        <v>2200</v>
      </c>
      <c r="G21" s="462"/>
    </row>
    <row r="22" spans="2:7" ht="25.5">
      <c r="B22" s="8">
        <v>751</v>
      </c>
      <c r="C22" s="22"/>
      <c r="D22" s="23" t="s">
        <v>20</v>
      </c>
      <c r="E22" s="310">
        <f>SUM(E23)</f>
        <v>3624</v>
      </c>
      <c r="F22" s="310">
        <f>SUM(F23)</f>
        <v>3624</v>
      </c>
      <c r="G22" s="461"/>
    </row>
    <row r="23" spans="2:7" ht="38.25">
      <c r="B23" s="19"/>
      <c r="C23" s="20" t="s">
        <v>17</v>
      </c>
      <c r="D23" s="21" t="s">
        <v>18</v>
      </c>
      <c r="E23" s="313">
        <v>3624</v>
      </c>
      <c r="F23" s="313">
        <v>3624</v>
      </c>
      <c r="G23" s="371"/>
    </row>
    <row r="24" spans="2:7" ht="12.75">
      <c r="B24" s="8">
        <v>754</v>
      </c>
      <c r="C24" s="28"/>
      <c r="D24" s="27" t="s">
        <v>21</v>
      </c>
      <c r="E24" s="310">
        <f>SUM(E25)</f>
        <v>1000</v>
      </c>
      <c r="F24" s="310">
        <f>SUM(F25)</f>
        <v>1000</v>
      </c>
      <c r="G24" s="461"/>
    </row>
    <row r="25" spans="2:7" ht="38.25">
      <c r="B25" s="19"/>
      <c r="C25" s="20" t="s">
        <v>17</v>
      </c>
      <c r="D25" s="21" t="s">
        <v>18</v>
      </c>
      <c r="E25" s="313">
        <v>1000</v>
      </c>
      <c r="F25" s="313">
        <v>1000</v>
      </c>
      <c r="G25" s="371"/>
    </row>
    <row r="26" spans="2:7" ht="51">
      <c r="B26" s="8">
        <v>756</v>
      </c>
      <c r="C26" s="28"/>
      <c r="D26" s="29" t="s">
        <v>22</v>
      </c>
      <c r="E26" s="310">
        <f>SUM(E27:E41)</f>
        <v>21380345</v>
      </c>
      <c r="F26" s="310">
        <f>SUM(F27:F41)</f>
        <v>21380345</v>
      </c>
      <c r="G26" s="461"/>
    </row>
    <row r="27" spans="2:7" ht="12.75">
      <c r="B27" s="30"/>
      <c r="C27" s="16" t="s">
        <v>23</v>
      </c>
      <c r="D27" s="31" t="s">
        <v>24</v>
      </c>
      <c r="E27" s="312">
        <f>12357908</f>
        <v>12357908</v>
      </c>
      <c r="F27" s="312">
        <f>12357908</f>
        <v>12357908</v>
      </c>
      <c r="G27" s="61"/>
    </row>
    <row r="28" spans="2:7" ht="12.75">
      <c r="B28" s="30"/>
      <c r="C28" s="16" t="s">
        <v>25</v>
      </c>
      <c r="D28" s="31" t="s">
        <v>26</v>
      </c>
      <c r="E28" s="312">
        <v>204388</v>
      </c>
      <c r="F28" s="312">
        <v>204388</v>
      </c>
      <c r="G28" s="61"/>
    </row>
    <row r="29" spans="2:7" ht="12.75">
      <c r="B29" s="30"/>
      <c r="C29" s="16" t="s">
        <v>27</v>
      </c>
      <c r="D29" s="31" t="s">
        <v>28</v>
      </c>
      <c r="E29" s="312">
        <f>2998800+1498500</f>
        <v>4497300</v>
      </c>
      <c r="F29" s="312">
        <f>2998800+1498500</f>
        <v>4497300</v>
      </c>
      <c r="G29" s="61"/>
    </row>
    <row r="30" spans="2:7" ht="12.75">
      <c r="B30" s="30"/>
      <c r="C30" s="16" t="s">
        <v>29</v>
      </c>
      <c r="D30" s="31" t="s">
        <v>30</v>
      </c>
      <c r="E30" s="312">
        <f>335826+971253</f>
        <v>1307079</v>
      </c>
      <c r="F30" s="312">
        <f>335826+971253</f>
        <v>1307079</v>
      </c>
      <c r="G30" s="61"/>
    </row>
    <row r="31" spans="2:7" ht="12.75">
      <c r="B31" s="30"/>
      <c r="C31" s="16" t="s">
        <v>31</v>
      </c>
      <c r="D31" s="31" t="s">
        <v>32</v>
      </c>
      <c r="E31" s="312">
        <f>43700+3197</f>
        <v>46897</v>
      </c>
      <c r="F31" s="312">
        <f>43700+3197</f>
        <v>46897</v>
      </c>
      <c r="G31" s="61"/>
    </row>
    <row r="32" spans="2:7" ht="12.75">
      <c r="B32" s="30"/>
      <c r="C32" s="16" t="s">
        <v>33</v>
      </c>
      <c r="D32" s="31" t="s">
        <v>34</v>
      </c>
      <c r="E32" s="312">
        <f>135315+290145</f>
        <v>425460</v>
      </c>
      <c r="F32" s="312">
        <f>135315+290145</f>
        <v>425460</v>
      </c>
      <c r="G32" s="61"/>
    </row>
    <row r="33" spans="2:7" ht="25.5">
      <c r="B33" s="30"/>
      <c r="C33" s="16" t="s">
        <v>35</v>
      </c>
      <c r="D33" s="32" t="s">
        <v>36</v>
      </c>
      <c r="E33" s="312">
        <v>44100</v>
      </c>
      <c r="F33" s="312">
        <v>44100</v>
      </c>
      <c r="G33" s="61"/>
    </row>
    <row r="34" spans="2:7" ht="12.75">
      <c r="B34" s="30"/>
      <c r="C34" s="16" t="s">
        <v>37</v>
      </c>
      <c r="D34" s="31" t="s">
        <v>38</v>
      </c>
      <c r="E34" s="312">
        <v>55828</v>
      </c>
      <c r="F34" s="312">
        <v>55828</v>
      </c>
      <c r="G34" s="61"/>
    </row>
    <row r="35" spans="2:7" ht="12.75">
      <c r="B35" s="30"/>
      <c r="C35" s="16" t="s">
        <v>39</v>
      </c>
      <c r="D35" s="31" t="s">
        <v>40</v>
      </c>
      <c r="E35" s="312">
        <v>4445</v>
      </c>
      <c r="F35" s="312">
        <v>4445</v>
      </c>
      <c r="G35" s="61"/>
    </row>
    <row r="36" spans="2:7" ht="12.75">
      <c r="B36" s="30"/>
      <c r="C36" s="16" t="s">
        <v>41</v>
      </c>
      <c r="D36" s="31" t="s">
        <v>42</v>
      </c>
      <c r="E36" s="312">
        <v>905900</v>
      </c>
      <c r="F36" s="312">
        <v>905900</v>
      </c>
      <c r="G36" s="61"/>
    </row>
    <row r="37" spans="2:7" ht="12.75">
      <c r="B37" s="30"/>
      <c r="C37" s="16" t="s">
        <v>43</v>
      </c>
      <c r="D37" s="31" t="s">
        <v>44</v>
      </c>
      <c r="E37" s="312">
        <v>187500</v>
      </c>
      <c r="F37" s="312">
        <v>187500</v>
      </c>
      <c r="G37" s="61"/>
    </row>
    <row r="38" spans="2:7" ht="12.75">
      <c r="B38" s="30"/>
      <c r="C38" s="16" t="s">
        <v>45</v>
      </c>
      <c r="D38" s="31" t="s">
        <v>46</v>
      </c>
      <c r="E38" s="314">
        <v>345000</v>
      </c>
      <c r="F38" s="314">
        <v>345000</v>
      </c>
      <c r="G38" s="61"/>
    </row>
    <row r="39" spans="2:7" ht="12.75">
      <c r="B39" s="30"/>
      <c r="C39" s="16" t="s">
        <v>47</v>
      </c>
      <c r="D39" s="31" t="s">
        <v>48</v>
      </c>
      <c r="E39" s="312">
        <f>9550+916670</f>
        <v>926220</v>
      </c>
      <c r="F39" s="312">
        <f>9550+916670</f>
        <v>926220</v>
      </c>
      <c r="G39" s="61"/>
    </row>
    <row r="40" spans="2:7" ht="12.75">
      <c r="B40" s="30"/>
      <c r="C40" s="16" t="s">
        <v>7</v>
      </c>
      <c r="D40" s="12" t="s">
        <v>8</v>
      </c>
      <c r="E40" s="312">
        <v>32920</v>
      </c>
      <c r="F40" s="312">
        <v>32920</v>
      </c>
      <c r="G40" s="61"/>
    </row>
    <row r="41" spans="2:7" ht="12.75">
      <c r="B41" s="34"/>
      <c r="C41" s="20" t="s">
        <v>49</v>
      </c>
      <c r="D41" s="35" t="s">
        <v>50</v>
      </c>
      <c r="E41" s="313">
        <f>22500+16900</f>
        <v>39400</v>
      </c>
      <c r="F41" s="313">
        <f>22500+16900</f>
        <v>39400</v>
      </c>
      <c r="G41" s="371"/>
    </row>
    <row r="42" spans="2:7" ht="12.75">
      <c r="B42" s="8">
        <v>758</v>
      </c>
      <c r="C42" s="36"/>
      <c r="D42" s="27" t="s">
        <v>51</v>
      </c>
      <c r="E42" s="310">
        <f>SUM(E43:E44)</f>
        <v>14419920</v>
      </c>
      <c r="F42" s="310">
        <f>SUM(F43:F44)</f>
        <v>14419920</v>
      </c>
      <c r="G42" s="461"/>
    </row>
    <row r="43" spans="2:7" ht="12.75">
      <c r="B43" s="30"/>
      <c r="C43" s="16" t="s">
        <v>52</v>
      </c>
      <c r="D43" s="31" t="s">
        <v>53</v>
      </c>
      <c r="E43" s="312">
        <v>75630</v>
      </c>
      <c r="F43" s="312">
        <v>75630</v>
      </c>
      <c r="G43" s="61"/>
    </row>
    <row r="44" spans="2:7" ht="12.75">
      <c r="B44" s="34"/>
      <c r="C44" s="37">
        <v>2920</v>
      </c>
      <c r="D44" s="38" t="s">
        <v>54</v>
      </c>
      <c r="E44" s="315">
        <f>10625848+3679798+38644</f>
        <v>14344290</v>
      </c>
      <c r="F44" s="315">
        <f>10625848+3679798+38644</f>
        <v>14344290</v>
      </c>
      <c r="G44" s="371"/>
    </row>
    <row r="45" spans="2:7" ht="12.75">
      <c r="B45" s="8">
        <v>801</v>
      </c>
      <c r="C45" s="28"/>
      <c r="D45" s="27" t="s">
        <v>55</v>
      </c>
      <c r="E45" s="310">
        <f>SUM(E46:E49)</f>
        <v>537968</v>
      </c>
      <c r="F45" s="310">
        <f>SUM(F46:F49)</f>
        <v>537968</v>
      </c>
      <c r="G45" s="461"/>
    </row>
    <row r="46" spans="2:7" ht="12.75">
      <c r="B46" s="30"/>
      <c r="C46" s="16" t="s">
        <v>12</v>
      </c>
      <c r="D46" s="17" t="s">
        <v>13</v>
      </c>
      <c r="E46" s="312">
        <v>30800</v>
      </c>
      <c r="F46" s="312">
        <v>30800</v>
      </c>
      <c r="G46" s="61"/>
    </row>
    <row r="47" spans="2:7" ht="12.75">
      <c r="B47" s="30"/>
      <c r="C47" s="16" t="s">
        <v>56</v>
      </c>
      <c r="D47" s="31" t="s">
        <v>57</v>
      </c>
      <c r="E47" s="312">
        <v>450865</v>
      </c>
      <c r="F47" s="312">
        <v>450865</v>
      </c>
      <c r="G47" s="61"/>
    </row>
    <row r="48" spans="2:7" ht="12.75">
      <c r="B48" s="30"/>
      <c r="C48" s="16" t="s">
        <v>52</v>
      </c>
      <c r="D48" s="31" t="s">
        <v>53</v>
      </c>
      <c r="E48" s="311">
        <v>4500</v>
      </c>
      <c r="F48" s="311">
        <v>4500</v>
      </c>
      <c r="G48" s="61"/>
    </row>
    <row r="49" spans="2:7" ht="25.5">
      <c r="B49" s="34"/>
      <c r="C49" s="39">
        <v>2030</v>
      </c>
      <c r="D49" s="40" t="s">
        <v>58</v>
      </c>
      <c r="E49" s="313">
        <v>51803</v>
      </c>
      <c r="F49" s="313">
        <v>51803</v>
      </c>
      <c r="G49" s="371"/>
    </row>
    <row r="50" spans="2:7" ht="12.75">
      <c r="B50" s="8">
        <v>852</v>
      </c>
      <c r="C50" s="8"/>
      <c r="D50" s="41" t="s">
        <v>59</v>
      </c>
      <c r="E50" s="316">
        <f>SUM(E51:E57)</f>
        <v>5689900</v>
      </c>
      <c r="F50" s="316">
        <f>SUM(F51:F57)</f>
        <v>5689900</v>
      </c>
      <c r="G50" s="461"/>
    </row>
    <row r="51" spans="2:7" ht="12.75">
      <c r="B51" s="15"/>
      <c r="C51" s="42" t="s">
        <v>7</v>
      </c>
      <c r="D51" s="12" t="s">
        <v>8</v>
      </c>
      <c r="E51" s="311">
        <v>300</v>
      </c>
      <c r="F51" s="311">
        <v>300</v>
      </c>
      <c r="G51" s="61"/>
    </row>
    <row r="52" spans="2:7" ht="12.75">
      <c r="B52" s="30"/>
      <c r="C52" s="16" t="s">
        <v>56</v>
      </c>
      <c r="D52" s="43" t="s">
        <v>57</v>
      </c>
      <c r="E52" s="311">
        <v>11000</v>
      </c>
      <c r="F52" s="311">
        <v>11000</v>
      </c>
      <c r="G52" s="61"/>
    </row>
    <row r="53" spans="2:7" ht="12.75">
      <c r="B53" s="30"/>
      <c r="C53" s="20" t="s">
        <v>52</v>
      </c>
      <c r="D53" s="306" t="s">
        <v>53</v>
      </c>
      <c r="E53" s="311">
        <v>10000</v>
      </c>
      <c r="F53" s="311">
        <v>10000</v>
      </c>
      <c r="G53" s="61"/>
    </row>
    <row r="54" spans="2:7" ht="38.25">
      <c r="B54" s="30"/>
      <c r="C54" s="20" t="s">
        <v>17</v>
      </c>
      <c r="D54" s="21" t="s">
        <v>18</v>
      </c>
      <c r="E54" s="311">
        <f>5039000+20000+176000</f>
        <v>5235000</v>
      </c>
      <c r="F54" s="311">
        <f>5039000+20000+176000</f>
        <v>5235000</v>
      </c>
      <c r="G54" s="61"/>
    </row>
    <row r="55" spans="2:7" ht="25.5">
      <c r="B55" s="30"/>
      <c r="C55" s="39">
        <v>2030</v>
      </c>
      <c r="D55" s="44" t="s">
        <v>58</v>
      </c>
      <c r="E55" s="311">
        <f>60000+361600+4000</f>
        <v>425600</v>
      </c>
      <c r="F55" s="311">
        <f>60000+361600+4000</f>
        <v>425600</v>
      </c>
      <c r="G55" s="61"/>
    </row>
    <row r="56" spans="2:7" ht="25.5">
      <c r="B56" s="30"/>
      <c r="C56" s="307" t="s">
        <v>469</v>
      </c>
      <c r="D56" s="308" t="s">
        <v>468</v>
      </c>
      <c r="E56" s="311">
        <v>6000</v>
      </c>
      <c r="F56" s="311">
        <v>6000</v>
      </c>
      <c r="G56" s="61"/>
    </row>
    <row r="57" spans="2:7" ht="25.5">
      <c r="B57" s="34"/>
      <c r="C57" s="39">
        <v>2360</v>
      </c>
      <c r="D57" s="45" t="s">
        <v>19</v>
      </c>
      <c r="E57" s="311">
        <v>2000</v>
      </c>
      <c r="F57" s="311">
        <v>2000</v>
      </c>
      <c r="G57" s="371"/>
    </row>
    <row r="58" spans="2:7" s="47" customFormat="1" ht="19.5" customHeight="1">
      <c r="B58" s="8">
        <v>900</v>
      </c>
      <c r="C58" s="8"/>
      <c r="D58" s="309" t="s">
        <v>60</v>
      </c>
      <c r="E58" s="310">
        <f>SUM(E59:E61)</f>
        <v>395400</v>
      </c>
      <c r="F58" s="310">
        <f>SUM(F59:F61)</f>
        <v>395400</v>
      </c>
      <c r="G58" s="105"/>
    </row>
    <row r="59" spans="2:7" s="47" customFormat="1" ht="12.75" customHeight="1">
      <c r="B59" s="15"/>
      <c r="C59" s="307" t="s">
        <v>387</v>
      </c>
      <c r="D59" s="308" t="s">
        <v>388</v>
      </c>
      <c r="E59" s="313">
        <v>31000</v>
      </c>
      <c r="F59" s="313">
        <v>31000</v>
      </c>
      <c r="G59" s="107"/>
    </row>
    <row r="60" spans="2:7" s="47" customFormat="1" ht="12.75" customHeight="1">
      <c r="B60" s="15"/>
      <c r="C60" s="16" t="s">
        <v>56</v>
      </c>
      <c r="D60" s="43" t="s">
        <v>57</v>
      </c>
      <c r="E60" s="313"/>
      <c r="F60" s="313"/>
      <c r="G60" s="107"/>
    </row>
    <row r="61" spans="2:7" ht="12.75">
      <c r="B61" s="15"/>
      <c r="C61" s="20" t="s">
        <v>12</v>
      </c>
      <c r="D61" s="17" t="s">
        <v>13</v>
      </c>
      <c r="E61" s="311">
        <v>364400</v>
      </c>
      <c r="F61" s="311">
        <v>364400</v>
      </c>
      <c r="G61" s="460"/>
    </row>
    <row r="62" spans="2:7" ht="26.25" customHeight="1">
      <c r="B62" s="497" t="s">
        <v>62</v>
      </c>
      <c r="C62" s="497"/>
      <c r="D62" s="497"/>
      <c r="E62" s="317">
        <f>E58+E50+E45+E42+E26+E24+E22+E19+E15+E13</f>
        <v>50490000</v>
      </c>
      <c r="F62" s="317">
        <f>F58+F50+F45+F42+F26+F24+F22+F19+F15+F13</f>
        <v>42907000</v>
      </c>
      <c r="G62" s="470">
        <f>G58+G50+G45+G42+G26+G24+G22+G19+G15+G13</f>
        <v>7583000</v>
      </c>
    </row>
    <row r="63" spans="3:4" ht="12.75">
      <c r="C63" s="48"/>
      <c r="D63" s="48"/>
    </row>
    <row r="64" spans="3:4" ht="12.75">
      <c r="C64" s="48"/>
      <c r="D64" s="48"/>
    </row>
    <row r="65" spans="3:4" ht="12.75">
      <c r="C65" s="48"/>
      <c r="D65" s="48"/>
    </row>
    <row r="66" spans="3:4" ht="12.75">
      <c r="C66" s="48"/>
      <c r="D66" s="48"/>
    </row>
    <row r="67" spans="3:4" ht="12.75">
      <c r="C67" s="48"/>
      <c r="D67" s="48"/>
    </row>
    <row r="68" spans="3:4" ht="12.75">
      <c r="C68" s="48"/>
      <c r="D68" s="48"/>
    </row>
    <row r="69" spans="3:4" ht="12.75">
      <c r="C69" s="48"/>
      <c r="D69" s="48"/>
    </row>
    <row r="70" spans="3:4" ht="12.75">
      <c r="C70" s="48"/>
      <c r="D70" s="48"/>
    </row>
    <row r="71" spans="3:4" ht="12.75">
      <c r="C71" s="48"/>
      <c r="D71" s="48"/>
    </row>
    <row r="72" spans="3:4" ht="12.75">
      <c r="C72" s="48"/>
      <c r="D72" s="48"/>
    </row>
    <row r="73" spans="3:4" ht="12.75">
      <c r="C73" s="48"/>
      <c r="D73" s="48"/>
    </row>
    <row r="74" spans="3:4" ht="12.75">
      <c r="C74" s="48"/>
      <c r="D74" s="48"/>
    </row>
    <row r="75" spans="3:4" ht="12.75">
      <c r="C75" s="48"/>
      <c r="D75" s="48"/>
    </row>
    <row r="76" spans="3:4" ht="12.75">
      <c r="C76" s="48"/>
      <c r="D76" s="48"/>
    </row>
    <row r="77" spans="3:4" ht="12.75">
      <c r="C77" s="48"/>
      <c r="D77" s="48"/>
    </row>
    <row r="78" spans="3:4" ht="12.75">
      <c r="C78" s="48"/>
      <c r="D78" s="48"/>
    </row>
    <row r="79" spans="3:4" ht="12.75">
      <c r="C79" s="48"/>
      <c r="D79" s="48"/>
    </row>
    <row r="80" spans="3:4" ht="12.75">
      <c r="C80" s="48"/>
      <c r="D80" s="48"/>
    </row>
    <row r="81" spans="3:4" ht="12.75">
      <c r="C81" s="48"/>
      <c r="D81" s="48"/>
    </row>
    <row r="82" spans="3:4" ht="12.75">
      <c r="C82" s="48"/>
      <c r="D82" s="48"/>
    </row>
    <row r="83" spans="3:4" ht="12.75">
      <c r="C83" s="48"/>
      <c r="D83" s="48"/>
    </row>
    <row r="84" spans="3:4" ht="12.75">
      <c r="C84" s="48"/>
      <c r="D84" s="48"/>
    </row>
    <row r="85" spans="3:4" ht="12.75">
      <c r="C85" s="48"/>
      <c r="D85" s="48"/>
    </row>
    <row r="86" spans="3:4" ht="12.75">
      <c r="C86" s="48"/>
      <c r="D86" s="48"/>
    </row>
    <row r="87" spans="3:4" ht="12.75">
      <c r="C87" s="48"/>
      <c r="D87" s="48"/>
    </row>
    <row r="88" spans="3:4" ht="12.75">
      <c r="C88" s="48"/>
      <c r="D88" s="48"/>
    </row>
    <row r="89" spans="3:4" ht="12.75">
      <c r="C89" s="48"/>
      <c r="D89" s="48"/>
    </row>
    <row r="90" spans="3:4" ht="12.75">
      <c r="C90" s="48"/>
      <c r="D90" s="48"/>
    </row>
    <row r="91" spans="3:4" ht="12.75">
      <c r="C91" s="48"/>
      <c r="D91" s="48"/>
    </row>
    <row r="92" spans="3:4" ht="12.75">
      <c r="C92" s="48"/>
      <c r="D92" s="48"/>
    </row>
    <row r="93" spans="3:4" ht="12.75">
      <c r="C93" s="48"/>
      <c r="D93" s="48"/>
    </row>
  </sheetData>
  <mergeCells count="8">
    <mergeCell ref="B7:G7"/>
    <mergeCell ref="B62:D62"/>
    <mergeCell ref="B10:B11"/>
    <mergeCell ref="C10:C11"/>
    <mergeCell ref="D10:D11"/>
    <mergeCell ref="E10:E11"/>
    <mergeCell ref="G10:G11"/>
    <mergeCell ref="F10:F11"/>
  </mergeCells>
  <printOptions/>
  <pageMargins left="0.17" right="0.16" top="0.29" bottom="0.32" header="0.17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J5" sqref="J5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12.00390625" style="0" customWidth="1"/>
    <col min="4" max="4" width="10.7109375" style="0" customWidth="1"/>
    <col min="5" max="5" width="10.28125" style="0" customWidth="1"/>
    <col min="6" max="6" width="8.7109375" style="0" customWidth="1"/>
    <col min="7" max="7" width="9.8515625" style="0" customWidth="1"/>
    <col min="8" max="8" width="9.7109375" style="0" customWidth="1"/>
    <col min="9" max="9" width="9.57421875" style="0" customWidth="1"/>
    <col min="10" max="10" width="10.8515625" style="0" customWidth="1"/>
    <col min="11" max="11" width="13.57421875" style="0" customWidth="1"/>
  </cols>
  <sheetData>
    <row r="1" spans="10:11" ht="12.75">
      <c r="J1" s="1" t="s">
        <v>263</v>
      </c>
      <c r="K1" s="1"/>
    </row>
    <row r="2" spans="10:11" ht="12.75">
      <c r="J2" s="1" t="s">
        <v>545</v>
      </c>
      <c r="K2" s="1"/>
    </row>
    <row r="3" spans="10:11" ht="12.75">
      <c r="J3" s="1" t="s">
        <v>1</v>
      </c>
      <c r="K3" s="1"/>
    </row>
    <row r="4" spans="10:11" ht="12.75">
      <c r="J4" s="1" t="s">
        <v>544</v>
      </c>
      <c r="K4" s="1"/>
    </row>
    <row r="7" spans="1:11" ht="18">
      <c r="A7" s="493" t="s">
        <v>498</v>
      </c>
      <c r="B7" s="493"/>
      <c r="C7" s="493"/>
      <c r="D7" s="493"/>
      <c r="E7" s="493"/>
      <c r="F7" s="493"/>
      <c r="G7" s="493"/>
      <c r="H7" s="493"/>
      <c r="I7" s="493"/>
      <c r="J7" s="493"/>
      <c r="K7" s="1"/>
    </row>
    <row r="8" spans="1:11" ht="12.75">
      <c r="A8" s="539"/>
      <c r="B8" s="539"/>
      <c r="C8" s="539"/>
      <c r="D8" s="539"/>
      <c r="E8" s="539"/>
      <c r="F8" s="539"/>
      <c r="G8" s="539"/>
      <c r="H8" s="539"/>
      <c r="I8" s="539"/>
      <c r="J8" s="539"/>
      <c r="K8" s="1"/>
    </row>
    <row r="9" spans="1:11" ht="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"/>
    </row>
    <row r="10" spans="1:11" ht="12.75">
      <c r="A10" s="124"/>
      <c r="B10" s="124"/>
      <c r="C10" s="124"/>
      <c r="D10" s="124"/>
      <c r="E10" s="124"/>
      <c r="F10" s="124"/>
      <c r="G10" s="124"/>
      <c r="H10" s="124"/>
      <c r="I10" s="124"/>
      <c r="J10" s="1"/>
      <c r="K10" s="193" t="s">
        <v>136</v>
      </c>
    </row>
    <row r="11" spans="1:11" ht="15" customHeight="1">
      <c r="A11" s="499" t="s">
        <v>137</v>
      </c>
      <c r="B11" s="499" t="s">
        <v>64</v>
      </c>
      <c r="C11" s="491" t="s">
        <v>264</v>
      </c>
      <c r="D11" s="491" t="s">
        <v>265</v>
      </c>
      <c r="E11" s="491"/>
      <c r="F11" s="491"/>
      <c r="G11" s="491"/>
      <c r="H11" s="491" t="s">
        <v>255</v>
      </c>
      <c r="I11" s="491"/>
      <c r="J11" s="491" t="s">
        <v>256</v>
      </c>
      <c r="K11" s="491" t="s">
        <v>523</v>
      </c>
    </row>
    <row r="12" spans="1:11" ht="15" customHeight="1">
      <c r="A12" s="499"/>
      <c r="B12" s="499"/>
      <c r="C12" s="491"/>
      <c r="D12" s="491" t="s">
        <v>257</v>
      </c>
      <c r="E12" s="499" t="s">
        <v>188</v>
      </c>
      <c r="F12" s="499"/>
      <c r="G12" s="499"/>
      <c r="H12" s="491" t="s">
        <v>257</v>
      </c>
      <c r="I12" s="491" t="s">
        <v>258</v>
      </c>
      <c r="J12" s="491"/>
      <c r="K12" s="491"/>
    </row>
    <row r="13" spans="1:11" ht="18" customHeight="1">
      <c r="A13" s="499"/>
      <c r="B13" s="499"/>
      <c r="C13" s="491"/>
      <c r="D13" s="491"/>
      <c r="E13" s="491" t="s">
        <v>266</v>
      </c>
      <c r="F13" s="499" t="s">
        <v>188</v>
      </c>
      <c r="G13" s="499"/>
      <c r="H13" s="491"/>
      <c r="I13" s="491"/>
      <c r="J13" s="491"/>
      <c r="K13" s="491"/>
    </row>
    <row r="14" spans="1:11" ht="42" customHeight="1">
      <c r="A14" s="499"/>
      <c r="B14" s="499"/>
      <c r="C14" s="491"/>
      <c r="D14" s="491"/>
      <c r="E14" s="491"/>
      <c r="F14" s="186" t="s">
        <v>260</v>
      </c>
      <c r="G14" s="186" t="s">
        <v>261</v>
      </c>
      <c r="H14" s="491"/>
      <c r="I14" s="491"/>
      <c r="J14" s="491"/>
      <c r="K14" s="491"/>
    </row>
    <row r="15" spans="1:11" ht="7.5" customHeight="1">
      <c r="A15" s="194">
        <v>1</v>
      </c>
      <c r="B15" s="194">
        <v>2</v>
      </c>
      <c r="C15" s="194">
        <v>3</v>
      </c>
      <c r="D15" s="194">
        <v>4</v>
      </c>
      <c r="E15" s="194">
        <v>5</v>
      </c>
      <c r="F15" s="194">
        <v>6</v>
      </c>
      <c r="G15" s="194">
        <v>7</v>
      </c>
      <c r="H15" s="194">
        <v>8</v>
      </c>
      <c r="I15" s="194">
        <v>9</v>
      </c>
      <c r="J15" s="194">
        <v>10</v>
      </c>
      <c r="K15" s="194">
        <v>11</v>
      </c>
    </row>
    <row r="16" spans="1:11" ht="19.5" customHeight="1">
      <c r="A16" s="125" t="s">
        <v>262</v>
      </c>
      <c r="B16" s="188" t="s">
        <v>268</v>
      </c>
      <c r="C16" s="116"/>
      <c r="D16" s="116"/>
      <c r="E16" s="190"/>
      <c r="F16" s="190" t="s">
        <v>162</v>
      </c>
      <c r="G16" s="190" t="s">
        <v>162</v>
      </c>
      <c r="H16" s="116"/>
      <c r="I16" s="190" t="s">
        <v>162</v>
      </c>
      <c r="J16" s="116"/>
      <c r="K16" s="116"/>
    </row>
    <row r="17" spans="1:11" ht="19.5" customHeight="1">
      <c r="A17" s="118"/>
      <c r="B17" s="195" t="s">
        <v>66</v>
      </c>
      <c r="C17" s="33"/>
      <c r="D17" s="33"/>
      <c r="E17" s="196"/>
      <c r="F17" s="196"/>
      <c r="G17" s="196"/>
      <c r="H17" s="33"/>
      <c r="I17" s="196"/>
      <c r="J17" s="33"/>
      <c r="K17" s="33"/>
    </row>
    <row r="18" spans="1:11" ht="19.5" customHeight="1">
      <c r="A18" s="118"/>
      <c r="B18" s="197" t="s">
        <v>208</v>
      </c>
      <c r="C18" s="33">
        <v>7200</v>
      </c>
      <c r="D18" s="33">
        <v>144645</v>
      </c>
      <c r="E18" s="196"/>
      <c r="F18" s="196" t="s">
        <v>162</v>
      </c>
      <c r="G18" s="196" t="s">
        <v>162</v>
      </c>
      <c r="H18" s="33">
        <v>143595</v>
      </c>
      <c r="I18" s="196" t="s">
        <v>162</v>
      </c>
      <c r="J18" s="33">
        <f>C18+D18-H18</f>
        <v>8250</v>
      </c>
      <c r="K18" s="33"/>
    </row>
    <row r="19" spans="1:11" ht="19.5" customHeight="1">
      <c r="A19" s="118"/>
      <c r="B19" s="197" t="s">
        <v>269</v>
      </c>
      <c r="C19" s="33">
        <v>2529</v>
      </c>
      <c r="D19" s="33">
        <v>271508</v>
      </c>
      <c r="E19" s="196"/>
      <c r="F19" s="196" t="s">
        <v>162</v>
      </c>
      <c r="G19" s="196" t="s">
        <v>162</v>
      </c>
      <c r="H19" s="33">
        <v>271508</v>
      </c>
      <c r="I19" s="196" t="s">
        <v>162</v>
      </c>
      <c r="J19" s="33">
        <f>C19+D19-H19</f>
        <v>2529</v>
      </c>
      <c r="K19" s="33"/>
    </row>
    <row r="20" spans="1:11" ht="19.5" customHeight="1">
      <c r="A20" s="118"/>
      <c r="B20" s="197" t="s">
        <v>270</v>
      </c>
      <c r="C20" s="33">
        <v>556</v>
      </c>
      <c r="D20" s="33">
        <v>6100</v>
      </c>
      <c r="E20" s="196"/>
      <c r="F20" s="196" t="s">
        <v>162</v>
      </c>
      <c r="G20" s="196" t="s">
        <v>162</v>
      </c>
      <c r="H20" s="33">
        <v>6100</v>
      </c>
      <c r="I20" s="196" t="s">
        <v>162</v>
      </c>
      <c r="J20" s="33">
        <f>C20+D20-H20</f>
        <v>556</v>
      </c>
      <c r="K20" s="33"/>
    </row>
    <row r="21" spans="1:11" ht="19.5" customHeight="1">
      <c r="A21" s="198"/>
      <c r="B21" s="199" t="s">
        <v>271</v>
      </c>
      <c r="C21" s="26">
        <v>49271</v>
      </c>
      <c r="D21" s="26">
        <v>72924</v>
      </c>
      <c r="E21" s="200"/>
      <c r="F21" s="200" t="s">
        <v>162</v>
      </c>
      <c r="G21" s="200" t="s">
        <v>162</v>
      </c>
      <c r="H21" s="26">
        <v>88014</v>
      </c>
      <c r="I21" s="200" t="s">
        <v>162</v>
      </c>
      <c r="J21" s="33">
        <f>C21+D21-H21</f>
        <v>34181</v>
      </c>
      <c r="K21" s="26"/>
    </row>
    <row r="22" spans="1:11" s="47" customFormat="1" ht="19.5" customHeight="1">
      <c r="A22" s="538"/>
      <c r="B22" s="538"/>
      <c r="C22" s="119">
        <f>SUM(C18:C21)</f>
        <v>59556</v>
      </c>
      <c r="D22" s="119">
        <f aca="true" t="shared" si="0" ref="D22:K22">SUM(D18:D21)</f>
        <v>495177</v>
      </c>
      <c r="E22" s="119">
        <f t="shared" si="0"/>
        <v>0</v>
      </c>
      <c r="F22" s="201" t="s">
        <v>162</v>
      </c>
      <c r="G22" s="201" t="s">
        <v>162</v>
      </c>
      <c r="H22" s="119">
        <f t="shared" si="0"/>
        <v>509217</v>
      </c>
      <c r="I22" s="201" t="s">
        <v>162</v>
      </c>
      <c r="J22" s="119">
        <f t="shared" si="0"/>
        <v>45516</v>
      </c>
      <c r="K22" s="119">
        <f t="shared" si="0"/>
        <v>0</v>
      </c>
    </row>
    <row r="23" spans="1:11" ht="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19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9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9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9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6">
    <mergeCell ref="A7:J7"/>
    <mergeCell ref="A8:J8"/>
    <mergeCell ref="A11:A14"/>
    <mergeCell ref="B11:B14"/>
    <mergeCell ref="C11:C14"/>
    <mergeCell ref="D11:G11"/>
    <mergeCell ref="H11:I11"/>
    <mergeCell ref="J11:J14"/>
    <mergeCell ref="A22:B22"/>
    <mergeCell ref="K11:K14"/>
    <mergeCell ref="D12:D14"/>
    <mergeCell ref="E12:G12"/>
    <mergeCell ref="H12:H14"/>
    <mergeCell ref="I12:I14"/>
    <mergeCell ref="E13:E14"/>
    <mergeCell ref="F13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D5" sqref="D5"/>
    </sheetView>
  </sheetViews>
  <sheetFormatPr defaultColWidth="9.140625" defaultRowHeight="12.75"/>
  <cols>
    <col min="1" max="1" width="5.28125" style="48" customWidth="1"/>
    <col min="2" max="2" width="48.8515625" style="48" customWidth="1"/>
    <col min="3" max="3" width="10.57421875" style="48" customWidth="1"/>
    <col min="4" max="4" width="2.00390625" style="48" customWidth="1"/>
    <col min="5" max="5" width="17.7109375" style="48" customWidth="1"/>
    <col min="6" max="16384" width="9.140625" style="48" customWidth="1"/>
  </cols>
  <sheetData>
    <row r="1" spans="4:5" ht="12.75">
      <c r="D1" s="1" t="s">
        <v>272</v>
      </c>
      <c r="E1" s="1"/>
    </row>
    <row r="2" spans="4:5" ht="12.75">
      <c r="D2" s="1" t="s">
        <v>545</v>
      </c>
      <c r="E2" s="1"/>
    </row>
    <row r="3" spans="4:5" ht="12.75">
      <c r="D3" s="1" t="s">
        <v>1</v>
      </c>
      <c r="E3" s="1"/>
    </row>
    <row r="4" spans="4:5" ht="12.75">
      <c r="D4" s="1" t="s">
        <v>544</v>
      </c>
      <c r="E4" s="1"/>
    </row>
    <row r="5" ht="12.75">
      <c r="E5" s="1"/>
    </row>
    <row r="6" ht="12.75">
      <c r="E6" s="1"/>
    </row>
    <row r="7" ht="12.75">
      <c r="E7" s="1"/>
    </row>
    <row r="8" spans="1:12" ht="19.5" customHeight="1">
      <c r="A8" s="532" t="s">
        <v>273</v>
      </c>
      <c r="B8" s="532"/>
      <c r="C8" s="532"/>
      <c r="D8" s="532"/>
      <c r="E8" s="532"/>
      <c r="F8" s="202"/>
      <c r="G8" s="202"/>
      <c r="H8" s="202"/>
      <c r="I8" s="202"/>
      <c r="J8" s="202"/>
      <c r="K8" s="202"/>
      <c r="L8" s="202"/>
    </row>
    <row r="9" spans="1:9" ht="19.5" customHeight="1">
      <c r="A9" s="532" t="s">
        <v>274</v>
      </c>
      <c r="B9" s="532"/>
      <c r="C9" s="532"/>
      <c r="D9" s="532"/>
      <c r="E9" s="532"/>
      <c r="F9" s="202"/>
      <c r="G9" s="202"/>
      <c r="H9" s="202"/>
      <c r="I9" s="202"/>
    </row>
    <row r="11" ht="12.75">
      <c r="E11" s="109" t="s">
        <v>136</v>
      </c>
    </row>
    <row r="12" spans="1:12" ht="19.5" customHeight="1">
      <c r="A12" s="203" t="s">
        <v>137</v>
      </c>
      <c r="B12" s="548" t="s">
        <v>64</v>
      </c>
      <c r="C12" s="549"/>
      <c r="D12" s="204"/>
      <c r="E12" s="203" t="s">
        <v>503</v>
      </c>
      <c r="F12" s="205"/>
      <c r="G12" s="205"/>
      <c r="H12" s="205"/>
      <c r="I12" s="205"/>
      <c r="J12" s="205"/>
      <c r="K12" s="206"/>
      <c r="L12" s="206"/>
    </row>
    <row r="13" spans="1:12" ht="19.5" customHeight="1">
      <c r="A13" s="207" t="s">
        <v>262</v>
      </c>
      <c r="B13" s="542" t="s">
        <v>253</v>
      </c>
      <c r="C13" s="543"/>
      <c r="D13" s="210"/>
      <c r="E13" s="211">
        <v>70000</v>
      </c>
      <c r="F13" s="205"/>
      <c r="G13" s="205"/>
      <c r="H13" s="205"/>
      <c r="I13" s="205"/>
      <c r="J13" s="205"/>
      <c r="K13" s="206"/>
      <c r="L13" s="206"/>
    </row>
    <row r="14" spans="1:12" ht="19.5" customHeight="1">
      <c r="A14" s="207" t="s">
        <v>275</v>
      </c>
      <c r="B14" s="542" t="s">
        <v>254</v>
      </c>
      <c r="C14" s="543"/>
      <c r="D14" s="210"/>
      <c r="E14" s="211">
        <v>60000</v>
      </c>
      <c r="F14" s="205"/>
      <c r="G14" s="205"/>
      <c r="H14" s="205"/>
      <c r="I14" s="205"/>
      <c r="J14" s="205"/>
      <c r="K14" s="206"/>
      <c r="L14" s="206"/>
    </row>
    <row r="15" spans="1:12" ht="19.5" customHeight="1">
      <c r="A15" s="212"/>
      <c r="B15" s="544" t="s">
        <v>66</v>
      </c>
      <c r="C15" s="545"/>
      <c r="D15" s="213"/>
      <c r="E15" s="214"/>
      <c r="F15" s="205"/>
      <c r="G15" s="205"/>
      <c r="H15" s="205"/>
      <c r="I15" s="205"/>
      <c r="J15" s="205"/>
      <c r="K15" s="206"/>
      <c r="L15" s="206"/>
    </row>
    <row r="16" spans="1:12" ht="19.5" customHeight="1">
      <c r="A16" s="215" t="s">
        <v>150</v>
      </c>
      <c r="B16" s="546" t="s">
        <v>276</v>
      </c>
      <c r="C16" s="547"/>
      <c r="D16" s="216"/>
      <c r="E16" s="217">
        <v>60000</v>
      </c>
      <c r="F16" s="205"/>
      <c r="G16" s="205"/>
      <c r="H16" s="205"/>
      <c r="I16" s="205"/>
      <c r="J16" s="205"/>
      <c r="K16" s="206"/>
      <c r="L16" s="206"/>
    </row>
    <row r="17" spans="1:12" ht="19.5" customHeight="1">
      <c r="A17" s="207" t="s">
        <v>267</v>
      </c>
      <c r="B17" s="542" t="s">
        <v>255</v>
      </c>
      <c r="C17" s="543"/>
      <c r="D17" s="210"/>
      <c r="E17" s="211">
        <v>130000</v>
      </c>
      <c r="F17" s="205"/>
      <c r="G17" s="205"/>
      <c r="H17" s="205"/>
      <c r="I17" s="205"/>
      <c r="J17" s="205"/>
      <c r="K17" s="206"/>
      <c r="L17" s="206"/>
    </row>
    <row r="18" spans="1:12" ht="37.5" customHeight="1">
      <c r="A18" s="218" t="s">
        <v>150</v>
      </c>
      <c r="B18" s="219" t="s">
        <v>277</v>
      </c>
      <c r="C18" s="220"/>
      <c r="D18" s="221"/>
      <c r="E18" s="222">
        <v>50000</v>
      </c>
      <c r="F18" s="205"/>
      <c r="G18" s="205"/>
      <c r="H18" s="205"/>
      <c r="I18" s="205"/>
      <c r="J18" s="205"/>
      <c r="K18" s="206"/>
      <c r="L18" s="206"/>
    </row>
    <row r="19" spans="1:12" ht="19.5" customHeight="1">
      <c r="A19" s="215" t="s">
        <v>150</v>
      </c>
      <c r="B19" s="540" t="s">
        <v>278</v>
      </c>
      <c r="C19" s="541"/>
      <c r="D19" s="223"/>
      <c r="E19" s="217">
        <f>SUM(C20:C23)</f>
        <v>23000</v>
      </c>
      <c r="F19" s="205"/>
      <c r="G19" s="205"/>
      <c r="H19" s="205"/>
      <c r="I19" s="205"/>
      <c r="J19" s="205"/>
      <c r="K19" s="206"/>
      <c r="L19" s="206"/>
    </row>
    <row r="20" spans="1:12" ht="15" customHeight="1">
      <c r="A20" s="224"/>
      <c r="B20" s="225" t="s">
        <v>279</v>
      </c>
      <c r="C20" s="226">
        <v>1500</v>
      </c>
      <c r="D20" s="227"/>
      <c r="E20" s="228"/>
      <c r="F20" s="205"/>
      <c r="G20" s="205"/>
      <c r="H20" s="205"/>
      <c r="I20" s="205"/>
      <c r="J20" s="205"/>
      <c r="K20" s="206"/>
      <c r="L20" s="206"/>
    </row>
    <row r="21" spans="1:12" ht="15" customHeight="1">
      <c r="A21" s="224"/>
      <c r="B21" s="225" t="s">
        <v>280</v>
      </c>
      <c r="C21" s="226">
        <v>2500</v>
      </c>
      <c r="D21" s="227"/>
      <c r="E21" s="228"/>
      <c r="F21" s="205"/>
      <c r="G21" s="205"/>
      <c r="H21" s="205"/>
      <c r="I21" s="205"/>
      <c r="J21" s="205"/>
      <c r="K21" s="206"/>
      <c r="L21" s="206"/>
    </row>
    <row r="22" spans="1:12" ht="15" customHeight="1">
      <c r="A22" s="224"/>
      <c r="B22" s="225" t="s">
        <v>499</v>
      </c>
      <c r="C22" s="229">
        <v>9000</v>
      </c>
      <c r="D22" s="230"/>
      <c r="E22" s="228"/>
      <c r="F22" s="205"/>
      <c r="G22" s="205"/>
      <c r="H22" s="205"/>
      <c r="I22" s="205"/>
      <c r="J22" s="205"/>
      <c r="K22" s="206"/>
      <c r="L22" s="206"/>
    </row>
    <row r="23" spans="1:12" ht="15" customHeight="1">
      <c r="A23" s="224"/>
      <c r="B23" s="225" t="s">
        <v>500</v>
      </c>
      <c r="C23" s="229">
        <v>10000</v>
      </c>
      <c r="D23" s="230"/>
      <c r="E23" s="228"/>
      <c r="F23" s="205"/>
      <c r="G23" s="205"/>
      <c r="H23" s="205"/>
      <c r="I23" s="205"/>
      <c r="J23" s="205"/>
      <c r="K23" s="206"/>
      <c r="L23" s="206"/>
    </row>
    <row r="24" spans="1:12" ht="19.5" customHeight="1">
      <c r="A24" s="224" t="s">
        <v>154</v>
      </c>
      <c r="B24" s="231" t="s">
        <v>281</v>
      </c>
      <c r="C24" s="229"/>
      <c r="D24" s="230"/>
      <c r="E24" s="228">
        <f>SUM(C25:C29)</f>
        <v>57000</v>
      </c>
      <c r="F24" s="205"/>
      <c r="G24" s="205"/>
      <c r="H24" s="205"/>
      <c r="I24" s="205"/>
      <c r="J24" s="205"/>
      <c r="K24" s="206"/>
      <c r="L24" s="206"/>
    </row>
    <row r="25" spans="1:12" ht="15">
      <c r="A25" s="224"/>
      <c r="B25" s="232" t="s">
        <v>282</v>
      </c>
      <c r="C25" s="233">
        <v>5000</v>
      </c>
      <c r="D25" s="234"/>
      <c r="E25" s="228"/>
      <c r="F25" s="205"/>
      <c r="G25" s="205"/>
      <c r="H25" s="205"/>
      <c r="I25" s="205"/>
      <c r="J25" s="205"/>
      <c r="K25" s="206"/>
      <c r="L25" s="206"/>
    </row>
    <row r="26" spans="1:12" ht="15">
      <c r="A26" s="235"/>
      <c r="B26" s="236" t="s">
        <v>283</v>
      </c>
      <c r="C26" s="237">
        <v>20000</v>
      </c>
      <c r="D26" s="238"/>
      <c r="E26" s="239"/>
      <c r="F26" s="205"/>
      <c r="G26" s="205"/>
      <c r="H26" s="205"/>
      <c r="I26" s="205"/>
      <c r="J26" s="205"/>
      <c r="K26" s="206"/>
      <c r="L26" s="206"/>
    </row>
    <row r="27" spans="1:12" ht="15">
      <c r="A27" s="235"/>
      <c r="B27" s="236" t="s">
        <v>502</v>
      </c>
      <c r="C27" s="237">
        <v>17000</v>
      </c>
      <c r="D27" s="238"/>
      <c r="E27" s="239"/>
      <c r="F27" s="205"/>
      <c r="G27" s="205"/>
      <c r="H27" s="205"/>
      <c r="I27" s="205"/>
      <c r="J27" s="205"/>
      <c r="K27" s="206"/>
      <c r="L27" s="206"/>
    </row>
    <row r="28" spans="1:12" ht="15">
      <c r="A28" s="235"/>
      <c r="B28" s="236" t="s">
        <v>501</v>
      </c>
      <c r="C28" s="237">
        <v>10000</v>
      </c>
      <c r="D28" s="238"/>
      <c r="E28" s="239"/>
      <c r="F28" s="205"/>
      <c r="G28" s="205"/>
      <c r="H28" s="205"/>
      <c r="I28" s="205"/>
      <c r="J28" s="205"/>
      <c r="K28" s="206"/>
      <c r="L28" s="206"/>
    </row>
    <row r="29" spans="1:12" ht="25.5">
      <c r="A29" s="235"/>
      <c r="B29" s="236" t="s">
        <v>284</v>
      </c>
      <c r="C29" s="237">
        <v>5000</v>
      </c>
      <c r="D29" s="238"/>
      <c r="E29" s="239"/>
      <c r="F29" s="205"/>
      <c r="G29" s="205"/>
      <c r="H29" s="205"/>
      <c r="I29" s="205"/>
      <c r="J29" s="205"/>
      <c r="K29" s="206"/>
      <c r="L29" s="206"/>
    </row>
    <row r="30" spans="1:12" ht="19.5" customHeight="1">
      <c r="A30" s="207" t="s">
        <v>285</v>
      </c>
      <c r="B30" s="208" t="s">
        <v>286</v>
      </c>
      <c r="C30" s="209"/>
      <c r="D30" s="210"/>
      <c r="E30" s="207">
        <v>0</v>
      </c>
      <c r="F30" s="205"/>
      <c r="G30" s="205"/>
      <c r="H30" s="205"/>
      <c r="I30" s="205"/>
      <c r="J30" s="205"/>
      <c r="K30" s="206"/>
      <c r="L30" s="206"/>
    </row>
    <row r="31" spans="1:12" ht="1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6"/>
      <c r="L31" s="206"/>
    </row>
    <row r="32" spans="1:12" ht="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6"/>
      <c r="L32" s="206"/>
    </row>
    <row r="33" spans="1:12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6"/>
      <c r="L33" s="206"/>
    </row>
    <row r="34" spans="1:12" ht="1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6"/>
      <c r="L34" s="206"/>
    </row>
    <row r="35" spans="1:12" ht="1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6"/>
      <c r="L35" s="206"/>
    </row>
    <row r="36" spans="1:12" ht="15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6"/>
      <c r="L36" s="206"/>
    </row>
    <row r="37" spans="1:12" ht="1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</row>
    <row r="38" spans="1:12" ht="15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</row>
    <row r="39" spans="1:12" ht="1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</row>
    <row r="40" spans="1:12" ht="15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</row>
  </sheetData>
  <mergeCells count="9">
    <mergeCell ref="A8:E8"/>
    <mergeCell ref="A9:E9"/>
    <mergeCell ref="B12:C12"/>
    <mergeCell ref="B13:C13"/>
    <mergeCell ref="B19:C19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5" sqref="A5:G5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10.00390625" style="0" customWidth="1"/>
    <col min="4" max="4" width="4.7109375" style="0" customWidth="1"/>
    <col min="5" max="5" width="18.8515625" style="0" customWidth="1"/>
    <col min="6" max="6" width="15.00390625" style="0" customWidth="1"/>
    <col min="7" max="7" width="15.7109375" style="0" customWidth="1"/>
  </cols>
  <sheetData>
    <row r="1" ht="12.75">
      <c r="G1" s="1" t="s">
        <v>287</v>
      </c>
    </row>
    <row r="2" ht="12.75">
      <c r="G2" s="1" t="s">
        <v>545</v>
      </c>
    </row>
    <row r="3" ht="12.75">
      <c r="G3" s="1" t="s">
        <v>1</v>
      </c>
    </row>
    <row r="4" ht="12.75">
      <c r="G4" s="1" t="s">
        <v>544</v>
      </c>
    </row>
    <row r="5" spans="1:7" ht="19.5" customHeight="1">
      <c r="A5" s="553" t="s">
        <v>504</v>
      </c>
      <c r="B5" s="553"/>
      <c r="C5" s="553"/>
      <c r="D5" s="553"/>
      <c r="E5" s="553"/>
      <c r="F5" s="553"/>
      <c r="G5" s="553"/>
    </row>
    <row r="6" spans="5:7" ht="19.5" customHeight="1">
      <c r="E6" s="202"/>
      <c r="F6" s="202"/>
      <c r="G6" s="202"/>
    </row>
    <row r="7" spans="5:7" ht="19.5" customHeight="1">
      <c r="E7" s="48"/>
      <c r="F7" s="48"/>
      <c r="G7" s="240" t="s">
        <v>136</v>
      </c>
    </row>
    <row r="8" spans="1:7" ht="19.5" customHeight="1">
      <c r="A8" s="554" t="s">
        <v>137</v>
      </c>
      <c r="B8" s="554" t="s">
        <v>3</v>
      </c>
      <c r="C8" s="554" t="s">
        <v>288</v>
      </c>
      <c r="D8" s="554" t="s">
        <v>4</v>
      </c>
      <c r="E8" s="555" t="s">
        <v>289</v>
      </c>
      <c r="F8" s="555" t="s">
        <v>290</v>
      </c>
      <c r="G8" s="555" t="s">
        <v>291</v>
      </c>
    </row>
    <row r="9" spans="1:7" ht="19.5" customHeight="1">
      <c r="A9" s="554"/>
      <c r="B9" s="554"/>
      <c r="C9" s="554"/>
      <c r="D9" s="554"/>
      <c r="E9" s="555"/>
      <c r="F9" s="555"/>
      <c r="G9" s="555"/>
    </row>
    <row r="10" spans="1:7" ht="19.5" customHeight="1">
      <c r="A10" s="554"/>
      <c r="B10" s="554"/>
      <c r="C10" s="554"/>
      <c r="D10" s="554"/>
      <c r="E10" s="555"/>
      <c r="F10" s="555"/>
      <c r="G10" s="555"/>
    </row>
    <row r="11" spans="1:7" ht="7.5" customHeight="1">
      <c r="A11" s="241">
        <v>1</v>
      </c>
      <c r="B11" s="241">
        <v>2</v>
      </c>
      <c r="C11" s="241">
        <v>3</v>
      </c>
      <c r="D11" s="241">
        <v>4</v>
      </c>
      <c r="E11" s="241">
        <v>5</v>
      </c>
      <c r="F11" s="241">
        <v>6</v>
      </c>
      <c r="G11" s="241">
        <v>7</v>
      </c>
    </row>
    <row r="12" spans="1:7" ht="30" customHeight="1">
      <c r="A12" s="242" t="s">
        <v>150</v>
      </c>
      <c r="B12" s="243">
        <v>758</v>
      </c>
      <c r="C12" s="243">
        <v>75818</v>
      </c>
      <c r="D12" s="242">
        <v>4810</v>
      </c>
      <c r="E12" s="242" t="s">
        <v>292</v>
      </c>
      <c r="F12" s="242" t="s">
        <v>293</v>
      </c>
      <c r="G12" s="244">
        <v>1000</v>
      </c>
    </row>
    <row r="13" spans="1:7" s="48" customFormat="1" ht="30" customHeight="1">
      <c r="A13" s="550" t="s">
        <v>92</v>
      </c>
      <c r="B13" s="551"/>
      <c r="C13" s="551"/>
      <c r="D13" s="551"/>
      <c r="E13" s="551"/>
      <c r="F13" s="552"/>
      <c r="G13" s="245">
        <f>SUM(G12:G12)</f>
        <v>1000</v>
      </c>
    </row>
    <row r="15" ht="12.75">
      <c r="A15" s="49"/>
    </row>
    <row r="16" ht="12.75">
      <c r="B16" t="s">
        <v>294</v>
      </c>
    </row>
  </sheetData>
  <mergeCells count="9">
    <mergeCell ref="A13:F13"/>
    <mergeCell ref="A5:G5"/>
    <mergeCell ref="A8:A10"/>
    <mergeCell ref="B8:B10"/>
    <mergeCell ref="C8:C10"/>
    <mergeCell ref="D8:D10"/>
    <mergeCell ref="E8:E10"/>
    <mergeCell ref="F8:F10"/>
    <mergeCell ref="G8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5" sqref="A5:J5"/>
    </sheetView>
  </sheetViews>
  <sheetFormatPr defaultColWidth="9.140625" defaultRowHeight="12.75"/>
  <cols>
    <col min="1" max="1" width="5.57421875" style="48" customWidth="1"/>
    <col min="2" max="2" width="8.8515625" style="48" customWidth="1"/>
    <col min="3" max="3" width="6.8515625" style="48" customWidth="1"/>
    <col min="4" max="4" width="14.28125" style="48" customWidth="1"/>
    <col min="5" max="5" width="14.8515625" style="48" customWidth="1"/>
    <col min="6" max="6" width="13.57421875" style="48" customWidth="1"/>
    <col min="7" max="7" width="15.57421875" style="0" customWidth="1"/>
    <col min="8" max="8" width="15.7109375" style="0" customWidth="1"/>
    <col min="9" max="9" width="12.28125" style="0" customWidth="1"/>
    <col min="10" max="10" width="15.8515625" style="0" customWidth="1"/>
  </cols>
  <sheetData>
    <row r="1" ht="12.75">
      <c r="J1" s="1" t="s">
        <v>295</v>
      </c>
    </row>
    <row r="2" ht="12.75">
      <c r="J2" s="1" t="s">
        <v>545</v>
      </c>
    </row>
    <row r="3" ht="12.75">
      <c r="J3" s="1" t="s">
        <v>1</v>
      </c>
    </row>
    <row r="4" ht="12.75">
      <c r="J4" s="1" t="s">
        <v>544</v>
      </c>
    </row>
    <row r="5" spans="1:10" ht="41.25" customHeight="1">
      <c r="A5" s="488" t="s">
        <v>505</v>
      </c>
      <c r="B5" s="488"/>
      <c r="C5" s="488"/>
      <c r="D5" s="488"/>
      <c r="E5" s="488"/>
      <c r="F5" s="488"/>
      <c r="G5" s="488"/>
      <c r="H5" s="488"/>
      <c r="I5" s="488"/>
      <c r="J5" s="488"/>
    </row>
    <row r="6" spans="1:10" ht="12.75">
      <c r="A6" s="124"/>
      <c r="B6" s="124"/>
      <c r="C6" s="124"/>
      <c r="D6" s="124"/>
      <c r="E6" s="124"/>
      <c r="F6" s="124"/>
      <c r="G6" s="1"/>
      <c r="H6" s="1"/>
      <c r="I6" s="1"/>
      <c r="J6" s="185" t="s">
        <v>136</v>
      </c>
    </row>
    <row r="7" spans="1:10" s="246" customFormat="1" ht="20.25" customHeight="1">
      <c r="A7" s="499" t="s">
        <v>3</v>
      </c>
      <c r="B7" s="499" t="s">
        <v>288</v>
      </c>
      <c r="C7" s="499" t="s">
        <v>4</v>
      </c>
      <c r="D7" s="491" t="s">
        <v>296</v>
      </c>
      <c r="E7" s="491" t="s">
        <v>297</v>
      </c>
      <c r="F7" s="491" t="s">
        <v>66</v>
      </c>
      <c r="G7" s="491"/>
      <c r="H7" s="491"/>
      <c r="I7" s="491"/>
      <c r="J7" s="491"/>
    </row>
    <row r="8" spans="1:10" s="246" customFormat="1" ht="20.25" customHeight="1">
      <c r="A8" s="499"/>
      <c r="B8" s="499"/>
      <c r="C8" s="499"/>
      <c r="D8" s="491"/>
      <c r="E8" s="491"/>
      <c r="F8" s="491" t="s">
        <v>298</v>
      </c>
      <c r="G8" s="491" t="s">
        <v>188</v>
      </c>
      <c r="H8" s="491"/>
      <c r="I8" s="491"/>
      <c r="J8" s="491" t="s">
        <v>299</v>
      </c>
    </row>
    <row r="9" spans="1:10" s="246" customFormat="1" ht="65.25" customHeight="1">
      <c r="A9" s="499"/>
      <c r="B9" s="499"/>
      <c r="C9" s="499"/>
      <c r="D9" s="491"/>
      <c r="E9" s="491"/>
      <c r="F9" s="491"/>
      <c r="G9" s="5" t="s">
        <v>300</v>
      </c>
      <c r="H9" s="5" t="s">
        <v>301</v>
      </c>
      <c r="I9" s="5" t="s">
        <v>302</v>
      </c>
      <c r="J9" s="491"/>
    </row>
    <row r="10" spans="1:10" ht="9" customHeight="1">
      <c r="A10" s="187">
        <v>1</v>
      </c>
      <c r="B10" s="187">
        <v>2</v>
      </c>
      <c r="C10" s="187">
        <v>3</v>
      </c>
      <c r="D10" s="187">
        <v>4</v>
      </c>
      <c r="E10" s="187">
        <v>5</v>
      </c>
      <c r="F10" s="187">
        <v>6</v>
      </c>
      <c r="G10" s="187">
        <v>7</v>
      </c>
      <c r="H10" s="187">
        <v>8</v>
      </c>
      <c r="I10" s="187">
        <v>9</v>
      </c>
      <c r="J10" s="187">
        <v>10</v>
      </c>
    </row>
    <row r="11" spans="1:10" ht="19.5" customHeight="1">
      <c r="A11" s="126">
        <v>750</v>
      </c>
      <c r="B11" s="126">
        <v>75011</v>
      </c>
      <c r="C11" s="126">
        <v>2010</v>
      </c>
      <c r="D11" s="116">
        <f>1!E20</f>
        <v>130343</v>
      </c>
      <c r="E11" s="189">
        <f>F11+J11</f>
        <v>130343</v>
      </c>
      <c r="F11" s="189">
        <f>SUM(G11:I11)</f>
        <v>130343</v>
      </c>
      <c r="G11" s="189">
        <v>110764</v>
      </c>
      <c r="H11" s="189">
        <v>19579</v>
      </c>
      <c r="I11" s="116">
        <v>0</v>
      </c>
      <c r="J11" s="116">
        <v>0</v>
      </c>
    </row>
    <row r="12" spans="1:10" ht="19.5" customHeight="1">
      <c r="A12" s="118">
        <v>751</v>
      </c>
      <c r="B12" s="118">
        <v>75101</v>
      </c>
      <c r="C12" s="118">
        <v>2010</v>
      </c>
      <c r="D12" s="33">
        <f>1!E23</f>
        <v>3624</v>
      </c>
      <c r="E12" s="33">
        <f>F12+J12</f>
        <v>3624</v>
      </c>
      <c r="F12" s="33">
        <f>SUM(G12:I12)</f>
        <v>3624</v>
      </c>
      <c r="G12" s="33">
        <v>3080</v>
      </c>
      <c r="H12" s="33">
        <v>544</v>
      </c>
      <c r="I12" s="33">
        <v>0</v>
      </c>
      <c r="J12" s="33">
        <v>0</v>
      </c>
    </row>
    <row r="13" spans="1:10" ht="19.5" customHeight="1">
      <c r="A13" s="118">
        <v>754</v>
      </c>
      <c r="B13" s="118">
        <v>75414</v>
      </c>
      <c r="C13" s="118">
        <v>2010</v>
      </c>
      <c r="D13" s="33">
        <f>1!E25</f>
        <v>1000</v>
      </c>
      <c r="E13" s="33">
        <v>1000</v>
      </c>
      <c r="F13" s="33">
        <v>1000</v>
      </c>
      <c r="G13" s="33">
        <v>0</v>
      </c>
      <c r="H13" s="33">
        <v>0</v>
      </c>
      <c r="I13" s="33">
        <v>0</v>
      </c>
      <c r="J13" s="33">
        <v>0</v>
      </c>
    </row>
    <row r="14" spans="1:10" ht="19.5" customHeight="1">
      <c r="A14" s="118">
        <v>852</v>
      </c>
      <c r="B14" s="118">
        <v>85212</v>
      </c>
      <c r="C14" s="118">
        <v>2010</v>
      </c>
      <c r="D14" s="33">
        <v>5039000</v>
      </c>
      <c r="E14" s="33">
        <v>5039000</v>
      </c>
      <c r="F14" s="33">
        <f>SUM(G14:I14)</f>
        <v>5039000</v>
      </c>
      <c r="G14" s="33">
        <f>114000+9900</f>
        <v>123900</v>
      </c>
      <c r="H14" s="127">
        <f>19800+3100</f>
        <v>22900</v>
      </c>
      <c r="I14" s="33">
        <v>4892200</v>
      </c>
      <c r="J14" s="33">
        <v>0</v>
      </c>
    </row>
    <row r="15" spans="1:10" ht="19.5" customHeight="1">
      <c r="A15" s="118">
        <v>852</v>
      </c>
      <c r="B15" s="118">
        <v>85213</v>
      </c>
      <c r="C15" s="118">
        <v>2010</v>
      </c>
      <c r="D15" s="33">
        <v>20000</v>
      </c>
      <c r="E15" s="33">
        <v>20000</v>
      </c>
      <c r="F15" s="33">
        <v>20000</v>
      </c>
      <c r="G15" s="33">
        <v>0</v>
      </c>
      <c r="H15" s="33">
        <v>0</v>
      </c>
      <c r="I15" s="33">
        <v>0</v>
      </c>
      <c r="J15" s="33">
        <v>0</v>
      </c>
    </row>
    <row r="16" spans="1:10" ht="19.5" customHeight="1">
      <c r="A16" s="118">
        <v>852</v>
      </c>
      <c r="B16" s="118">
        <v>85214</v>
      </c>
      <c r="C16" s="118">
        <v>2010</v>
      </c>
      <c r="D16" s="33">
        <v>176000</v>
      </c>
      <c r="E16" s="33">
        <f>F16+J16</f>
        <v>176000</v>
      </c>
      <c r="F16" s="33">
        <f>SUM(G16:I16)</f>
        <v>176000</v>
      </c>
      <c r="G16" s="33">
        <v>0</v>
      </c>
      <c r="H16" s="33">
        <v>0</v>
      </c>
      <c r="I16" s="33">
        <v>176000</v>
      </c>
      <c r="J16" s="33">
        <v>0</v>
      </c>
    </row>
    <row r="17" spans="1:10" ht="19.5" customHeight="1">
      <c r="A17" s="531" t="s">
        <v>92</v>
      </c>
      <c r="B17" s="531"/>
      <c r="C17" s="531"/>
      <c r="D17" s="531"/>
      <c r="E17" s="119">
        <f aca="true" t="shared" si="0" ref="E17:J17">SUM(E11:E16)</f>
        <v>5369967</v>
      </c>
      <c r="F17" s="119">
        <f t="shared" si="0"/>
        <v>5369967</v>
      </c>
      <c r="G17" s="119">
        <f t="shared" si="0"/>
        <v>237744</v>
      </c>
      <c r="H17" s="119">
        <f t="shared" si="0"/>
        <v>43023</v>
      </c>
      <c r="I17" s="119">
        <f t="shared" si="0"/>
        <v>5068200</v>
      </c>
      <c r="J17" s="119">
        <f t="shared" si="0"/>
        <v>0</v>
      </c>
    </row>
    <row r="19" spans="1:10" ht="17.25">
      <c r="A19" s="562" t="s">
        <v>380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1" spans="5:8" ht="12.75">
      <c r="E21" s="298" t="s">
        <v>381</v>
      </c>
      <c r="F21" s="563" t="s">
        <v>382</v>
      </c>
      <c r="G21" s="563"/>
      <c r="H21" s="299" t="s">
        <v>383</v>
      </c>
    </row>
    <row r="22" spans="5:8" ht="12.75" customHeight="1">
      <c r="E22" s="300" t="s">
        <v>508</v>
      </c>
      <c r="F22" s="564" t="s">
        <v>16</v>
      </c>
      <c r="G22" s="564"/>
      <c r="H22" s="301">
        <v>45000</v>
      </c>
    </row>
    <row r="23" spans="5:8" ht="12.75">
      <c r="E23" s="302" t="s">
        <v>384</v>
      </c>
      <c r="F23" s="556" t="s">
        <v>115</v>
      </c>
      <c r="G23" s="556"/>
      <c r="H23" s="301">
        <v>45000</v>
      </c>
    </row>
    <row r="24" spans="5:8" ht="12.75">
      <c r="E24" s="456" t="s">
        <v>506</v>
      </c>
      <c r="F24" s="453" t="s">
        <v>507</v>
      </c>
      <c r="G24" s="454"/>
      <c r="H24" s="455">
        <v>45000</v>
      </c>
    </row>
    <row r="25" spans="5:8" ht="12.75">
      <c r="E25" s="300" t="s">
        <v>509</v>
      </c>
      <c r="F25" s="564" t="s">
        <v>511</v>
      </c>
      <c r="G25" s="564"/>
      <c r="H25" s="301">
        <f>H26</f>
        <v>6000</v>
      </c>
    </row>
    <row r="26" spans="5:8" ht="50.25" customHeight="1">
      <c r="E26" s="302" t="s">
        <v>510</v>
      </c>
      <c r="F26" s="565" t="s">
        <v>512</v>
      </c>
      <c r="G26" s="566"/>
      <c r="H26" s="301">
        <v>6000</v>
      </c>
    </row>
    <row r="27" spans="5:8" ht="12.75" customHeight="1">
      <c r="E27" s="456" t="s">
        <v>513</v>
      </c>
      <c r="F27" s="453" t="s">
        <v>514</v>
      </c>
      <c r="G27" s="454"/>
      <c r="H27" s="455">
        <v>6000</v>
      </c>
    </row>
    <row r="28" spans="5:8" ht="12.75">
      <c r="E28" s="557" t="s">
        <v>107</v>
      </c>
      <c r="F28" s="558"/>
      <c r="G28" s="559"/>
      <c r="H28" s="560">
        <f>H25+H22</f>
        <v>51000</v>
      </c>
    </row>
    <row r="29" spans="5:8" ht="12.75">
      <c r="E29" s="303" t="s">
        <v>385</v>
      </c>
      <c r="F29" s="304"/>
      <c r="G29" s="305"/>
      <c r="H29" s="561"/>
    </row>
  </sheetData>
  <mergeCells count="19">
    <mergeCell ref="A5:J5"/>
    <mergeCell ref="A7:A9"/>
    <mergeCell ref="B7:B9"/>
    <mergeCell ref="C7:C9"/>
    <mergeCell ref="D7:D9"/>
    <mergeCell ref="E7:E9"/>
    <mergeCell ref="F7:J7"/>
    <mergeCell ref="F8:F9"/>
    <mergeCell ref="G8:I8"/>
    <mergeCell ref="J8:J9"/>
    <mergeCell ref="F23:G23"/>
    <mergeCell ref="E28:G28"/>
    <mergeCell ref="H28:H29"/>
    <mergeCell ref="A17:D17"/>
    <mergeCell ref="A19:J19"/>
    <mergeCell ref="F21:G21"/>
    <mergeCell ref="F22:G22"/>
    <mergeCell ref="F25:G25"/>
    <mergeCell ref="F26:G26"/>
  </mergeCells>
  <printOptions/>
  <pageMargins left="0.75" right="0.6" top="0.23" bottom="0.29" header="0.21" footer="0.2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5" sqref="G5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10.00390625" style="0" customWidth="1"/>
    <col min="4" max="4" width="4.7109375" style="0" customWidth="1"/>
    <col min="5" max="5" width="26.28125" style="0" customWidth="1"/>
    <col min="6" max="6" width="22.28125" style="0" customWidth="1"/>
    <col min="7" max="7" width="15.7109375" style="0" customWidth="1"/>
  </cols>
  <sheetData>
    <row r="1" spans="6:7" ht="12.75">
      <c r="F1" s="1"/>
      <c r="G1" s="1" t="s">
        <v>303</v>
      </c>
    </row>
    <row r="2" spans="6:7" ht="12.75">
      <c r="F2" s="1"/>
      <c r="G2" s="1" t="s">
        <v>545</v>
      </c>
    </row>
    <row r="3" spans="6:7" ht="12.75">
      <c r="F3" s="1"/>
      <c r="G3" s="1" t="s">
        <v>1</v>
      </c>
    </row>
    <row r="4" spans="6:7" ht="12.75">
      <c r="F4" s="1"/>
      <c r="G4" s="1" t="s">
        <v>544</v>
      </c>
    </row>
    <row r="5" ht="12.75">
      <c r="G5" s="1"/>
    </row>
    <row r="6" ht="12.75">
      <c r="G6" s="1"/>
    </row>
    <row r="7" ht="12.75">
      <c r="G7" s="1"/>
    </row>
    <row r="8" ht="12.75">
      <c r="G8" s="1"/>
    </row>
    <row r="9" ht="12.75">
      <c r="G9" s="1"/>
    </row>
    <row r="10" ht="12.75">
      <c r="G10" s="1"/>
    </row>
    <row r="11" ht="12.75">
      <c r="G11" s="1"/>
    </row>
    <row r="12" ht="12.75">
      <c r="G12" s="1"/>
    </row>
    <row r="14" spans="1:7" ht="19.5" customHeight="1">
      <c r="A14" s="553" t="s">
        <v>524</v>
      </c>
      <c r="B14" s="553"/>
      <c r="C14" s="553"/>
      <c r="D14" s="553"/>
      <c r="E14" s="553"/>
      <c r="F14" s="553"/>
      <c r="G14" s="553"/>
    </row>
    <row r="15" spans="5:7" ht="19.5" customHeight="1">
      <c r="E15" s="202"/>
      <c r="F15" s="202"/>
      <c r="G15" s="202"/>
    </row>
    <row r="16" spans="5:7" ht="19.5" customHeight="1">
      <c r="E16" s="48"/>
      <c r="F16" s="48"/>
      <c r="G16" s="240" t="s">
        <v>136</v>
      </c>
    </row>
    <row r="17" spans="1:7" ht="19.5" customHeight="1">
      <c r="A17" s="554" t="s">
        <v>137</v>
      </c>
      <c r="B17" s="554" t="s">
        <v>3</v>
      </c>
      <c r="C17" s="554" t="s">
        <v>288</v>
      </c>
      <c r="D17" s="554" t="s">
        <v>4</v>
      </c>
      <c r="E17" s="555" t="s">
        <v>304</v>
      </c>
      <c r="F17" s="555" t="s">
        <v>305</v>
      </c>
      <c r="G17" s="555" t="s">
        <v>291</v>
      </c>
    </row>
    <row r="18" spans="1:7" ht="19.5" customHeight="1">
      <c r="A18" s="554"/>
      <c r="B18" s="554"/>
      <c r="C18" s="554"/>
      <c r="D18" s="554"/>
      <c r="E18" s="555"/>
      <c r="F18" s="555"/>
      <c r="G18" s="555"/>
    </row>
    <row r="19" spans="1:7" ht="19.5" customHeight="1">
      <c r="A19" s="554"/>
      <c r="B19" s="554"/>
      <c r="C19" s="554"/>
      <c r="D19" s="554"/>
      <c r="E19" s="555"/>
      <c r="F19" s="555"/>
      <c r="G19" s="555"/>
    </row>
    <row r="20" spans="1:7" ht="7.5" customHeight="1">
      <c r="A20" s="241">
        <v>1</v>
      </c>
      <c r="B20" s="241">
        <v>2</v>
      </c>
      <c r="C20" s="241">
        <v>3</v>
      </c>
      <c r="D20" s="241">
        <v>4</v>
      </c>
      <c r="E20" s="241">
        <v>5</v>
      </c>
      <c r="F20" s="241">
        <v>6</v>
      </c>
      <c r="G20" s="241">
        <v>7</v>
      </c>
    </row>
    <row r="21" spans="1:7" ht="30" customHeight="1">
      <c r="A21" s="242" t="s">
        <v>150</v>
      </c>
      <c r="B21" s="242">
        <v>700</v>
      </c>
      <c r="C21" s="242">
        <v>70001</v>
      </c>
      <c r="D21" s="242">
        <v>2650</v>
      </c>
      <c r="E21" s="242" t="s">
        <v>306</v>
      </c>
      <c r="F21" s="242" t="s">
        <v>307</v>
      </c>
      <c r="G21" s="244">
        <v>300000</v>
      </c>
    </row>
    <row r="22" spans="1:7" s="48" customFormat="1" ht="30" customHeight="1">
      <c r="A22" s="550" t="s">
        <v>92</v>
      </c>
      <c r="B22" s="551"/>
      <c r="C22" s="551"/>
      <c r="D22" s="551"/>
      <c r="E22" s="551"/>
      <c r="F22" s="552"/>
      <c r="G22" s="245">
        <v>300000</v>
      </c>
    </row>
    <row r="24" ht="12.75">
      <c r="A24" s="49"/>
    </row>
  </sheetData>
  <mergeCells count="9">
    <mergeCell ref="A22:F22"/>
    <mergeCell ref="A14:G14"/>
    <mergeCell ref="A17:A19"/>
    <mergeCell ref="B17:B19"/>
    <mergeCell ref="C17:C19"/>
    <mergeCell ref="D17:D19"/>
    <mergeCell ref="E17:E19"/>
    <mergeCell ref="F17:F19"/>
    <mergeCell ref="G17:G19"/>
  </mergeCells>
  <printOptions/>
  <pageMargins left="0.27" right="0.24" top="0.43" bottom="1" header="0.23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">
      <selection activeCell="G5" sqref="G5"/>
    </sheetView>
  </sheetViews>
  <sheetFormatPr defaultColWidth="9.140625" defaultRowHeight="12.75"/>
  <cols>
    <col min="1" max="1" width="4.00390625" style="48" customWidth="1"/>
    <col min="2" max="2" width="8.140625" style="48" customWidth="1"/>
    <col min="3" max="3" width="9.8515625" style="48" customWidth="1"/>
    <col min="4" max="4" width="5.7109375" style="48" customWidth="1"/>
    <col min="5" max="5" width="36.8515625" style="48" customWidth="1"/>
    <col min="6" max="6" width="43.140625" style="48" customWidth="1"/>
    <col min="7" max="7" width="22.421875" style="48" customWidth="1"/>
    <col min="8" max="16384" width="9.140625" style="48" customWidth="1"/>
  </cols>
  <sheetData>
    <row r="1" ht="12.75">
      <c r="G1" s="1" t="s">
        <v>308</v>
      </c>
    </row>
    <row r="2" ht="12.75">
      <c r="G2" s="1" t="s">
        <v>545</v>
      </c>
    </row>
    <row r="3" ht="12.75">
      <c r="G3" s="1" t="s">
        <v>1</v>
      </c>
    </row>
    <row r="4" ht="12.75">
      <c r="G4" s="1" t="s">
        <v>544</v>
      </c>
    </row>
    <row r="5" ht="12.75">
      <c r="G5" s="1"/>
    </row>
    <row r="6" ht="12.75">
      <c r="G6" s="1"/>
    </row>
    <row r="7" ht="12.75">
      <c r="G7" s="1"/>
    </row>
    <row r="9" spans="1:7" ht="19.5" customHeight="1">
      <c r="A9" s="488" t="s">
        <v>541</v>
      </c>
      <c r="B9" s="488"/>
      <c r="C9" s="488"/>
      <c r="D9" s="488"/>
      <c r="E9" s="488"/>
      <c r="F9" s="488"/>
      <c r="G9" s="488"/>
    </row>
    <row r="10" spans="1:7" ht="19.5" customHeight="1">
      <c r="A10" s="124"/>
      <c r="B10" s="124"/>
      <c r="C10" s="124"/>
      <c r="D10" s="124"/>
      <c r="E10" s="184"/>
      <c r="F10" s="184"/>
      <c r="G10" s="184"/>
    </row>
    <row r="11" spans="1:7" ht="19.5" customHeight="1">
      <c r="A11" s="124"/>
      <c r="B11" s="124"/>
      <c r="C11" s="124"/>
      <c r="D11" s="124"/>
      <c r="E11" s="124"/>
      <c r="F11" s="124"/>
      <c r="G11" s="247" t="s">
        <v>136</v>
      </c>
    </row>
    <row r="12" spans="1:7" ht="19.5" customHeight="1">
      <c r="A12" s="4" t="s">
        <v>137</v>
      </c>
      <c r="B12" s="4" t="s">
        <v>3</v>
      </c>
      <c r="C12" s="4" t="s">
        <v>288</v>
      </c>
      <c r="D12" s="4" t="s">
        <v>4</v>
      </c>
      <c r="E12" s="4" t="s">
        <v>309</v>
      </c>
      <c r="F12" s="4"/>
      <c r="G12" s="4" t="s">
        <v>310</v>
      </c>
    </row>
    <row r="13" spans="1:7" ht="7.5" customHeight="1">
      <c r="A13" s="187">
        <v>1</v>
      </c>
      <c r="B13" s="187">
        <v>2</v>
      </c>
      <c r="C13" s="187">
        <v>3</v>
      </c>
      <c r="D13" s="187">
        <v>4</v>
      </c>
      <c r="E13" s="187">
        <v>5</v>
      </c>
      <c r="F13" s="248"/>
      <c r="G13" s="187">
        <v>6</v>
      </c>
    </row>
    <row r="14" spans="1:7" ht="30" customHeight="1">
      <c r="A14" s="126" t="s">
        <v>150</v>
      </c>
      <c r="B14" s="126">
        <v>801</v>
      </c>
      <c r="C14" s="126">
        <v>80101</v>
      </c>
      <c r="D14" s="249">
        <v>2540</v>
      </c>
      <c r="E14" s="126" t="s">
        <v>311</v>
      </c>
      <c r="F14" s="118" t="s">
        <v>312</v>
      </c>
      <c r="G14" s="116">
        <v>284088</v>
      </c>
    </row>
    <row r="15" spans="1:7" ht="30" customHeight="1">
      <c r="A15" s="118" t="s">
        <v>154</v>
      </c>
      <c r="B15" s="118">
        <v>801</v>
      </c>
      <c r="C15" s="118">
        <v>80104</v>
      </c>
      <c r="D15" s="118">
        <v>2540</v>
      </c>
      <c r="E15" s="118" t="s">
        <v>313</v>
      </c>
      <c r="F15" s="118" t="s">
        <v>312</v>
      </c>
      <c r="G15" s="33">
        <v>413110</v>
      </c>
    </row>
    <row r="16" spans="1:7" ht="30" customHeight="1">
      <c r="A16" s="118" t="s">
        <v>155</v>
      </c>
      <c r="B16" s="118">
        <v>801</v>
      </c>
      <c r="C16" s="118">
        <v>80104</v>
      </c>
      <c r="D16" s="118">
        <v>2540</v>
      </c>
      <c r="E16" s="118" t="s">
        <v>314</v>
      </c>
      <c r="F16" s="118" t="s">
        <v>312</v>
      </c>
      <c r="G16" s="33">
        <v>50281</v>
      </c>
    </row>
    <row r="17" spans="1:7" ht="30" customHeight="1">
      <c r="A17" s="118" t="s">
        <v>157</v>
      </c>
      <c r="B17" s="12">
        <v>921</v>
      </c>
      <c r="C17" s="12">
        <v>92109</v>
      </c>
      <c r="D17" s="250">
        <v>2480</v>
      </c>
      <c r="E17" s="12" t="s">
        <v>315</v>
      </c>
      <c r="F17" s="45" t="s">
        <v>316</v>
      </c>
      <c r="G17" s="13">
        <v>1408450</v>
      </c>
    </row>
    <row r="18" spans="1:7" ht="30" customHeight="1">
      <c r="A18" s="118" t="s">
        <v>159</v>
      </c>
      <c r="B18" s="198">
        <v>921</v>
      </c>
      <c r="C18" s="198">
        <v>92116</v>
      </c>
      <c r="D18" s="198">
        <v>2480</v>
      </c>
      <c r="E18" s="12" t="s">
        <v>315</v>
      </c>
      <c r="F18" s="198" t="s">
        <v>317</v>
      </c>
      <c r="G18" s="26">
        <v>318100</v>
      </c>
    </row>
    <row r="19" spans="1:7" ht="30" customHeight="1">
      <c r="A19" s="538" t="s">
        <v>92</v>
      </c>
      <c r="B19" s="538"/>
      <c r="C19" s="538"/>
      <c r="D19" s="538"/>
      <c r="E19" s="538"/>
      <c r="F19" s="120" t="s">
        <v>162</v>
      </c>
      <c r="G19" s="119">
        <f>SUM(G14:G18)</f>
        <v>2474029</v>
      </c>
    </row>
    <row r="20" spans="1:7" ht="12.75">
      <c r="A20" s="124"/>
      <c r="B20" s="124"/>
      <c r="C20" s="124"/>
      <c r="D20" s="124"/>
      <c r="E20" s="124"/>
      <c r="F20" s="124"/>
      <c r="G20" s="124"/>
    </row>
    <row r="21" spans="1:7" ht="12.75">
      <c r="A21" s="191"/>
      <c r="B21" s="124"/>
      <c r="C21" s="124"/>
      <c r="D21" s="124"/>
      <c r="E21" s="124"/>
      <c r="F21" s="124"/>
      <c r="G21" s="124"/>
    </row>
    <row r="22" ht="12.75">
      <c r="A22" s="49"/>
    </row>
    <row r="24" ht="12.75">
      <c r="A24" s="49"/>
    </row>
  </sheetData>
  <mergeCells count="2">
    <mergeCell ref="A9:G9"/>
    <mergeCell ref="A19:E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5" sqref="F5"/>
    </sheetView>
  </sheetViews>
  <sheetFormatPr defaultColWidth="9.140625" defaultRowHeight="12.75"/>
  <cols>
    <col min="1" max="1" width="5.28125" style="0" customWidth="1"/>
    <col min="3" max="3" width="11.00390625" style="0" customWidth="1"/>
    <col min="4" max="4" width="5.00390625" style="0" customWidth="1"/>
    <col min="5" max="5" width="43.8515625" style="0" customWidth="1"/>
    <col min="6" max="6" width="19.57421875" style="0" customWidth="1"/>
  </cols>
  <sheetData>
    <row r="1" ht="12.75">
      <c r="F1" s="1" t="s">
        <v>318</v>
      </c>
    </row>
    <row r="2" ht="12.75">
      <c r="F2" s="1" t="s">
        <v>545</v>
      </c>
    </row>
    <row r="3" ht="12.75">
      <c r="F3" s="1" t="s">
        <v>1</v>
      </c>
    </row>
    <row r="4" ht="12.75">
      <c r="F4" s="1" t="s">
        <v>544</v>
      </c>
    </row>
    <row r="5" ht="12.75">
      <c r="F5" s="1"/>
    </row>
    <row r="6" ht="12.75">
      <c r="F6" s="1"/>
    </row>
    <row r="7" spans="6:7" ht="12.75">
      <c r="F7" s="1"/>
      <c r="G7" t="s">
        <v>515</v>
      </c>
    </row>
    <row r="8" ht="12.75">
      <c r="F8" s="1"/>
    </row>
    <row r="9" spans="1:6" ht="48.75" customHeight="1">
      <c r="A9" s="567" t="s">
        <v>533</v>
      </c>
      <c r="B9" s="567"/>
      <c r="C9" s="567"/>
      <c r="D9" s="567"/>
      <c r="E9" s="567"/>
      <c r="F9" s="567"/>
    </row>
    <row r="10" spans="5:6" ht="19.5" customHeight="1">
      <c r="E10" s="202"/>
      <c r="F10" s="202"/>
    </row>
    <row r="11" spans="5:6" ht="19.5" customHeight="1">
      <c r="E11" s="48"/>
      <c r="F11" s="109" t="s">
        <v>136</v>
      </c>
    </row>
    <row r="12" spans="1:6" ht="19.5" customHeight="1">
      <c r="A12" s="203" t="s">
        <v>137</v>
      </c>
      <c r="B12" s="203" t="s">
        <v>3</v>
      </c>
      <c r="C12" s="203" t="s">
        <v>288</v>
      </c>
      <c r="D12" s="203" t="s">
        <v>4</v>
      </c>
      <c r="E12" s="203" t="s">
        <v>319</v>
      </c>
      <c r="F12" s="203" t="s">
        <v>310</v>
      </c>
    </row>
    <row r="13" spans="1:6" s="251" customFormat="1" ht="7.5" customHeight="1">
      <c r="A13" s="241">
        <v>1</v>
      </c>
      <c r="B13" s="241">
        <v>2</v>
      </c>
      <c r="C13" s="241">
        <v>3</v>
      </c>
      <c r="D13" s="241">
        <v>4</v>
      </c>
      <c r="E13" s="241">
        <v>5</v>
      </c>
      <c r="F13" s="241">
        <v>6</v>
      </c>
    </row>
    <row r="14" spans="1:6" ht="27" customHeight="1">
      <c r="A14" s="252" t="s">
        <v>150</v>
      </c>
      <c r="B14" s="252">
        <v>754</v>
      </c>
      <c r="C14" s="252">
        <v>75404</v>
      </c>
      <c r="D14" s="242">
        <v>3000</v>
      </c>
      <c r="E14" s="242" t="s">
        <v>320</v>
      </c>
      <c r="F14" s="244">
        <v>37500</v>
      </c>
    </row>
    <row r="15" spans="1:6" ht="40.5" customHeight="1">
      <c r="A15" s="254" t="s">
        <v>154</v>
      </c>
      <c r="B15" s="254">
        <v>801</v>
      </c>
      <c r="C15" s="254">
        <v>80104</v>
      </c>
      <c r="D15" s="255">
        <v>2310</v>
      </c>
      <c r="E15" s="255" t="s">
        <v>516</v>
      </c>
      <c r="F15" s="256">
        <v>20062</v>
      </c>
    </row>
    <row r="16" spans="1:6" ht="40.5" customHeight="1">
      <c r="A16" s="254" t="s">
        <v>155</v>
      </c>
      <c r="B16" s="254">
        <v>801</v>
      </c>
      <c r="C16" s="254">
        <v>80195</v>
      </c>
      <c r="D16" s="255">
        <v>2820</v>
      </c>
      <c r="E16" s="255" t="s">
        <v>528</v>
      </c>
      <c r="F16" s="256">
        <v>5440</v>
      </c>
    </row>
    <row r="17" spans="1:6" ht="30" customHeight="1">
      <c r="A17" s="253" t="s">
        <v>156</v>
      </c>
      <c r="B17" s="253">
        <v>852</v>
      </c>
      <c r="C17" s="253">
        <v>85203</v>
      </c>
      <c r="D17" s="255">
        <v>2830</v>
      </c>
      <c r="E17" s="255" t="s">
        <v>517</v>
      </c>
      <c r="F17" s="256">
        <v>51500</v>
      </c>
    </row>
    <row r="18" spans="1:6" ht="30" customHeight="1">
      <c r="A18" s="254" t="s">
        <v>157</v>
      </c>
      <c r="B18" s="253">
        <v>900</v>
      </c>
      <c r="C18" s="253">
        <v>90095</v>
      </c>
      <c r="D18" s="255">
        <v>2900</v>
      </c>
      <c r="E18" s="255" t="s">
        <v>321</v>
      </c>
      <c r="F18" s="256">
        <v>10000</v>
      </c>
    </row>
    <row r="19" spans="1:6" ht="30" customHeight="1">
      <c r="A19" s="253" t="s">
        <v>159</v>
      </c>
      <c r="B19" s="253">
        <v>921</v>
      </c>
      <c r="C19" s="253">
        <v>92105</v>
      </c>
      <c r="D19" s="255">
        <v>2820</v>
      </c>
      <c r="E19" s="255" t="s">
        <v>322</v>
      </c>
      <c r="F19" s="256">
        <v>50000</v>
      </c>
    </row>
    <row r="20" spans="1:6" ht="30" customHeight="1">
      <c r="A20" s="254" t="s">
        <v>160</v>
      </c>
      <c r="B20" s="254">
        <v>921</v>
      </c>
      <c r="C20" s="254">
        <v>92105</v>
      </c>
      <c r="D20" s="257">
        <v>2820</v>
      </c>
      <c r="E20" s="257" t="s">
        <v>323</v>
      </c>
      <c r="F20" s="258">
        <v>54000</v>
      </c>
    </row>
    <row r="21" spans="1:6" ht="30" customHeight="1">
      <c r="A21" s="253" t="s">
        <v>171</v>
      </c>
      <c r="B21" s="254">
        <v>921</v>
      </c>
      <c r="C21" s="254">
        <v>92120</v>
      </c>
      <c r="D21" s="257">
        <v>2720</v>
      </c>
      <c r="E21" s="257" t="s">
        <v>324</v>
      </c>
      <c r="F21" s="258">
        <v>70000</v>
      </c>
    </row>
    <row r="22" spans="1:6" ht="30" customHeight="1">
      <c r="A22" s="254" t="s">
        <v>172</v>
      </c>
      <c r="B22" s="259">
        <v>926</v>
      </c>
      <c r="C22" s="259">
        <v>92605</v>
      </c>
      <c r="D22" s="259">
        <v>2820</v>
      </c>
      <c r="E22" s="260" t="s">
        <v>325</v>
      </c>
      <c r="F22" s="261">
        <v>394000</v>
      </c>
    </row>
    <row r="23" spans="1:6" ht="30" customHeight="1">
      <c r="A23" s="568" t="s">
        <v>92</v>
      </c>
      <c r="B23" s="568"/>
      <c r="C23" s="568"/>
      <c r="D23" s="568"/>
      <c r="E23" s="568"/>
      <c r="F23" s="262">
        <f>SUM(F14:F22)</f>
        <v>692502</v>
      </c>
    </row>
    <row r="25" ht="12.75">
      <c r="A25" s="49"/>
    </row>
  </sheetData>
  <mergeCells count="2">
    <mergeCell ref="A9:F9"/>
    <mergeCell ref="A23:E23"/>
  </mergeCells>
  <printOptions/>
  <pageMargins left="0.53" right="0.29" top="0.35" bottom="1" header="0.26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C1">
      <selection activeCell="A5" sqref="A5:I5"/>
    </sheetView>
  </sheetViews>
  <sheetFormatPr defaultColWidth="9.140625" defaultRowHeight="12.75"/>
  <cols>
    <col min="1" max="1" width="6.28125" style="0" customWidth="1"/>
    <col min="2" max="2" width="55.140625" style="0" customWidth="1"/>
    <col min="3" max="3" width="11.00390625" style="0" customWidth="1"/>
    <col min="4" max="9" width="10.140625" style="0" customWidth="1"/>
    <col min="10" max="10" width="9.8515625" style="0" customWidth="1"/>
  </cols>
  <sheetData>
    <row r="1" ht="12.75">
      <c r="H1" s="1" t="s">
        <v>326</v>
      </c>
    </row>
    <row r="2" ht="12.75">
      <c r="H2" s="1" t="s">
        <v>545</v>
      </c>
    </row>
    <row r="3" ht="12.75">
      <c r="H3" s="1" t="s">
        <v>1</v>
      </c>
    </row>
    <row r="4" ht="12.75">
      <c r="H4" s="1" t="s">
        <v>544</v>
      </c>
    </row>
    <row r="5" spans="1:9" ht="18">
      <c r="A5" s="493" t="s">
        <v>525</v>
      </c>
      <c r="B5" s="493"/>
      <c r="C5" s="493"/>
      <c r="D5" s="493"/>
      <c r="E5" s="493"/>
      <c r="F5" s="493"/>
      <c r="G5" s="493"/>
      <c r="H5" s="493"/>
      <c r="I5" s="493"/>
    </row>
    <row r="6" spans="9:13" ht="12.75">
      <c r="I6" s="263"/>
      <c r="M6" s="263" t="s">
        <v>136</v>
      </c>
    </row>
    <row r="7" spans="1:13" s="264" customFormat="1" ht="26.25" customHeight="1">
      <c r="A7" s="491" t="s">
        <v>137</v>
      </c>
      <c r="B7" s="491" t="s">
        <v>64</v>
      </c>
      <c r="C7" s="500" t="s">
        <v>519</v>
      </c>
      <c r="D7" s="569" t="s">
        <v>327</v>
      </c>
      <c r="E7" s="570"/>
      <c r="F7" s="570"/>
      <c r="G7" s="570"/>
      <c r="H7" s="570"/>
      <c r="I7" s="570"/>
      <c r="J7" s="570"/>
      <c r="K7" s="570"/>
      <c r="L7" s="570"/>
      <c r="M7" s="571"/>
    </row>
    <row r="8" spans="1:13" s="264" customFormat="1" ht="18" customHeight="1">
      <c r="A8" s="491"/>
      <c r="B8" s="491"/>
      <c r="C8" s="491"/>
      <c r="D8" s="385">
        <v>2009</v>
      </c>
      <c r="E8" s="385">
        <v>2010</v>
      </c>
      <c r="F8" s="385">
        <v>2011</v>
      </c>
      <c r="G8" s="385">
        <v>2012</v>
      </c>
      <c r="H8" s="385">
        <v>2013</v>
      </c>
      <c r="I8" s="385">
        <v>2014</v>
      </c>
      <c r="J8" s="385">
        <v>2015</v>
      </c>
      <c r="K8" s="385">
        <v>2016</v>
      </c>
      <c r="L8" s="385">
        <v>2017</v>
      </c>
      <c r="M8" s="385">
        <v>2018</v>
      </c>
    </row>
    <row r="9" spans="1:9" s="266" customFormat="1" ht="12">
      <c r="A9" s="265">
        <v>1</v>
      </c>
      <c r="B9" s="265">
        <v>2</v>
      </c>
      <c r="C9" s="265">
        <v>3</v>
      </c>
      <c r="D9" s="265">
        <v>4</v>
      </c>
      <c r="E9" s="265">
        <v>5</v>
      </c>
      <c r="F9" s="265">
        <v>6</v>
      </c>
      <c r="G9" s="265">
        <v>7</v>
      </c>
      <c r="H9" s="265">
        <v>8</v>
      </c>
      <c r="I9" s="265">
        <v>9</v>
      </c>
    </row>
    <row r="10" spans="1:13" s="264" customFormat="1" ht="22.5" customHeight="1">
      <c r="A10" s="267" t="s">
        <v>150</v>
      </c>
      <c r="B10" s="268" t="s">
        <v>328</v>
      </c>
      <c r="C10" s="269">
        <v>11399200</v>
      </c>
      <c r="D10" s="269">
        <f aca="true" t="shared" si="0" ref="D10:I10">D11+D15+D20</f>
        <v>23698800</v>
      </c>
      <c r="E10" s="269">
        <f t="shared" si="0"/>
        <v>21000000</v>
      </c>
      <c r="F10" s="269">
        <f t="shared" si="0"/>
        <v>18500000</v>
      </c>
      <c r="G10" s="269">
        <f t="shared" si="0"/>
        <v>16000000</v>
      </c>
      <c r="H10" s="269">
        <f t="shared" si="0"/>
        <v>13000000</v>
      </c>
      <c r="I10" s="269">
        <f t="shared" si="0"/>
        <v>10000000</v>
      </c>
      <c r="J10" s="269">
        <f>J11+J15+J20</f>
        <v>7000000</v>
      </c>
      <c r="K10" s="269">
        <f>K11+K15+K20</f>
        <v>4000000</v>
      </c>
      <c r="L10" s="269">
        <f>L11+L15+L20</f>
        <v>1000000</v>
      </c>
      <c r="M10" s="269">
        <f>M11+M15+M20</f>
        <v>0</v>
      </c>
    </row>
    <row r="11" spans="1:13" s="273" customFormat="1" ht="15" customHeight="1">
      <c r="A11" s="270" t="s">
        <v>203</v>
      </c>
      <c r="B11" s="271" t="s">
        <v>329</v>
      </c>
      <c r="C11" s="272">
        <v>11399200</v>
      </c>
      <c r="D11" s="272">
        <f aca="true" t="shared" si="1" ref="D11:I11">SUM(D12:D14)</f>
        <v>23698800</v>
      </c>
      <c r="E11" s="272">
        <f t="shared" si="1"/>
        <v>21000000</v>
      </c>
      <c r="F11" s="272">
        <f t="shared" si="1"/>
        <v>18500000</v>
      </c>
      <c r="G11" s="272">
        <f t="shared" si="1"/>
        <v>16000000</v>
      </c>
      <c r="H11" s="272">
        <f t="shared" si="1"/>
        <v>13000000</v>
      </c>
      <c r="I11" s="272">
        <f t="shared" si="1"/>
        <v>10000000</v>
      </c>
      <c r="J11" s="272">
        <f>SUM(J12:J14)</f>
        <v>7000000</v>
      </c>
      <c r="K11" s="272">
        <f>SUM(K12:K14)</f>
        <v>4000000</v>
      </c>
      <c r="L11" s="272">
        <f>SUM(L12:L14)</f>
        <v>1000000</v>
      </c>
      <c r="M11" s="272">
        <f>SUM(M12:M14)</f>
        <v>0</v>
      </c>
    </row>
    <row r="12" spans="1:13" s="273" customFormat="1" ht="15" customHeight="1">
      <c r="A12" s="274" t="s">
        <v>330</v>
      </c>
      <c r="B12" s="275" t="s">
        <v>331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</row>
    <row r="13" spans="1:13" s="273" customFormat="1" ht="15" customHeight="1">
      <c r="A13" s="274" t="s">
        <v>332</v>
      </c>
      <c r="B13" s="275" t="s">
        <v>333</v>
      </c>
      <c r="C13" s="276">
        <v>399200</v>
      </c>
      <c r="D13" s="276">
        <f>C13-D25</f>
        <v>198800</v>
      </c>
      <c r="E13" s="276">
        <f>D13-E25</f>
        <v>0</v>
      </c>
      <c r="F13" s="276"/>
      <c r="G13" s="276"/>
      <c r="H13" s="276"/>
      <c r="I13" s="276"/>
      <c r="J13" s="276"/>
      <c r="K13" s="276"/>
      <c r="L13" s="276"/>
      <c r="M13" s="276"/>
    </row>
    <row r="14" spans="1:13" s="273" customFormat="1" ht="15" customHeight="1">
      <c r="A14" s="274" t="s">
        <v>334</v>
      </c>
      <c r="B14" s="275" t="s">
        <v>335</v>
      </c>
      <c r="C14" s="276">
        <v>11000000</v>
      </c>
      <c r="D14" s="276">
        <f>11000000+15000000-D26</f>
        <v>23500000</v>
      </c>
      <c r="E14" s="276">
        <f aca="true" t="shared" si="2" ref="E14:M14">D14-E26</f>
        <v>21000000</v>
      </c>
      <c r="F14" s="276">
        <f t="shared" si="2"/>
        <v>18500000</v>
      </c>
      <c r="G14" s="276">
        <f t="shared" si="2"/>
        <v>16000000</v>
      </c>
      <c r="H14" s="276">
        <f t="shared" si="2"/>
        <v>13000000</v>
      </c>
      <c r="I14" s="276">
        <f t="shared" si="2"/>
        <v>10000000</v>
      </c>
      <c r="J14" s="276">
        <f t="shared" si="2"/>
        <v>7000000</v>
      </c>
      <c r="K14" s="276">
        <f t="shared" si="2"/>
        <v>4000000</v>
      </c>
      <c r="L14" s="276">
        <f t="shared" si="2"/>
        <v>1000000</v>
      </c>
      <c r="M14" s="276">
        <f t="shared" si="2"/>
        <v>0</v>
      </c>
    </row>
    <row r="15" spans="1:13" s="273" customFormat="1" ht="15" customHeight="1">
      <c r="A15" s="270" t="s">
        <v>209</v>
      </c>
      <c r="B15" s="271" t="s">
        <v>336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1:13" s="273" customFormat="1" ht="15" customHeight="1">
      <c r="A16" s="274" t="s">
        <v>337</v>
      </c>
      <c r="B16" s="275" t="s">
        <v>338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</row>
    <row r="17" spans="1:13" s="273" customFormat="1" ht="15" customHeight="1">
      <c r="A17" s="274" t="s">
        <v>339</v>
      </c>
      <c r="B17" s="275" t="s">
        <v>340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</row>
    <row r="18" spans="1:13" s="273" customFormat="1" ht="15" customHeight="1">
      <c r="A18" s="274"/>
      <c r="B18" s="277" t="s">
        <v>341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19" spans="1:13" s="273" customFormat="1" ht="15" customHeight="1">
      <c r="A19" s="274" t="s">
        <v>342</v>
      </c>
      <c r="B19" s="278" t="s">
        <v>147</v>
      </c>
      <c r="C19" s="276">
        <v>5000000</v>
      </c>
      <c r="D19" s="276">
        <v>15000000</v>
      </c>
      <c r="E19" s="276"/>
      <c r="F19" s="276"/>
      <c r="G19" s="276"/>
      <c r="H19" s="276"/>
      <c r="I19" s="276"/>
      <c r="J19" s="276"/>
      <c r="K19" s="276"/>
      <c r="L19" s="276"/>
      <c r="M19" s="276"/>
    </row>
    <row r="20" spans="1:13" s="273" customFormat="1" ht="15" customHeight="1">
      <c r="A20" s="270" t="s">
        <v>343</v>
      </c>
      <c r="B20" s="271" t="s">
        <v>344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s="273" customFormat="1" ht="15" customHeight="1">
      <c r="A21" s="274" t="s">
        <v>345</v>
      </c>
      <c r="B21" s="280" t="s">
        <v>346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</row>
    <row r="22" spans="1:13" s="273" customFormat="1" ht="15" customHeight="1">
      <c r="A22" s="274" t="s">
        <v>347</v>
      </c>
      <c r="B22" s="280" t="s">
        <v>348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s="264" customFormat="1" ht="22.5" customHeight="1">
      <c r="A23" s="267">
        <v>2</v>
      </c>
      <c r="B23" s="268" t="s">
        <v>349</v>
      </c>
      <c r="C23" s="269">
        <f aca="true" t="shared" si="3" ref="C23:M23">C24+C29</f>
        <v>1753940</v>
      </c>
      <c r="D23" s="269">
        <f t="shared" si="3"/>
        <v>3572009</v>
      </c>
      <c r="E23" s="269">
        <f t="shared" si="3"/>
        <v>4480320</v>
      </c>
      <c r="F23" s="269">
        <f t="shared" si="3"/>
        <v>4073640</v>
      </c>
      <c r="G23" s="269">
        <f t="shared" si="3"/>
        <v>3907000</v>
      </c>
      <c r="H23" s="269">
        <f t="shared" si="3"/>
        <v>4206000</v>
      </c>
      <c r="I23" s="269">
        <f t="shared" si="3"/>
        <v>4005000</v>
      </c>
      <c r="J23" s="269">
        <f t="shared" si="3"/>
        <v>3802900</v>
      </c>
      <c r="K23" s="269">
        <f t="shared" si="3"/>
        <v>3603000</v>
      </c>
      <c r="L23" s="269">
        <f t="shared" si="3"/>
        <v>3401500</v>
      </c>
      <c r="M23" s="269">
        <f t="shared" si="3"/>
        <v>1201000</v>
      </c>
    </row>
    <row r="24" spans="1:13" s="264" customFormat="1" ht="15" customHeight="1">
      <c r="A24" s="267" t="s">
        <v>350</v>
      </c>
      <c r="B24" s="268" t="s">
        <v>351</v>
      </c>
      <c r="C24" s="282">
        <f aca="true" t="shared" si="4" ref="C24:M24">SUM(C25:C27)</f>
        <v>1200400</v>
      </c>
      <c r="D24" s="282">
        <f t="shared" si="4"/>
        <v>2700400</v>
      </c>
      <c r="E24" s="282">
        <f t="shared" si="4"/>
        <v>2698800</v>
      </c>
      <c r="F24" s="282">
        <f t="shared" si="4"/>
        <v>2500000</v>
      </c>
      <c r="G24" s="282">
        <f t="shared" si="4"/>
        <v>2500000</v>
      </c>
      <c r="H24" s="282">
        <f t="shared" si="4"/>
        <v>3000000</v>
      </c>
      <c r="I24" s="282">
        <f t="shared" si="4"/>
        <v>3000000</v>
      </c>
      <c r="J24" s="282">
        <f t="shared" si="4"/>
        <v>3000000</v>
      </c>
      <c r="K24" s="282">
        <f t="shared" si="4"/>
        <v>3000000</v>
      </c>
      <c r="L24" s="282">
        <f t="shared" si="4"/>
        <v>3000000</v>
      </c>
      <c r="M24" s="282">
        <f t="shared" si="4"/>
        <v>1000000</v>
      </c>
    </row>
    <row r="25" spans="1:13" s="273" customFormat="1" ht="15" customHeight="1">
      <c r="A25" s="274" t="s">
        <v>352</v>
      </c>
      <c r="B25" s="275" t="s">
        <v>353</v>
      </c>
      <c r="C25" s="276">
        <v>200400</v>
      </c>
      <c r="D25" s="276">
        <v>200400</v>
      </c>
      <c r="E25" s="276">
        <v>198800</v>
      </c>
      <c r="F25" s="276"/>
      <c r="G25" s="276"/>
      <c r="H25" s="276"/>
      <c r="I25" s="276"/>
      <c r="J25" s="276"/>
      <c r="K25" s="276"/>
      <c r="L25" s="276"/>
      <c r="M25" s="276"/>
    </row>
    <row r="26" spans="1:13" s="273" customFormat="1" ht="15" customHeight="1">
      <c r="A26" s="274" t="s">
        <v>354</v>
      </c>
      <c r="B26" s="275" t="s">
        <v>355</v>
      </c>
      <c r="C26" s="276">
        <v>1000000</v>
      </c>
      <c r="D26" s="276">
        <v>2500000</v>
      </c>
      <c r="E26" s="276">
        <v>2500000</v>
      </c>
      <c r="F26" s="276">
        <v>2500000</v>
      </c>
      <c r="G26" s="276">
        <v>2500000</v>
      </c>
      <c r="H26" s="276">
        <v>3000000</v>
      </c>
      <c r="I26" s="276">
        <v>3000000</v>
      </c>
      <c r="J26" s="276">
        <v>3000000</v>
      </c>
      <c r="K26" s="276">
        <v>3000000</v>
      </c>
      <c r="L26" s="276">
        <v>3000000</v>
      </c>
      <c r="M26" s="276">
        <v>1000000</v>
      </c>
    </row>
    <row r="27" spans="1:13" s="273" customFormat="1" ht="15" customHeight="1">
      <c r="A27" s="274" t="s">
        <v>356</v>
      </c>
      <c r="B27" s="275" t="s">
        <v>357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</row>
    <row r="28" spans="1:13" s="273" customFormat="1" ht="15" customHeight="1">
      <c r="A28" s="270" t="s">
        <v>358</v>
      </c>
      <c r="B28" s="271" t="s">
        <v>359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13" s="284" customFormat="1" ht="14.25" customHeight="1">
      <c r="A29" s="270" t="s">
        <v>360</v>
      </c>
      <c r="B29" s="271" t="s">
        <v>361</v>
      </c>
      <c r="C29" s="283">
        <v>553540</v>
      </c>
      <c r="D29" s="457">
        <f>824560+47200-151</f>
        <v>871609</v>
      </c>
      <c r="E29" s="283">
        <v>1781520</v>
      </c>
      <c r="F29" s="283">
        <v>1573640</v>
      </c>
      <c r="G29" s="283">
        <v>1407000</v>
      </c>
      <c r="H29" s="283">
        <v>1206000</v>
      </c>
      <c r="I29" s="283">
        <v>1005000</v>
      </c>
      <c r="J29" s="283">
        <v>802900</v>
      </c>
      <c r="K29" s="283">
        <v>603000</v>
      </c>
      <c r="L29" s="283">
        <v>401500</v>
      </c>
      <c r="M29" s="283">
        <v>201000</v>
      </c>
    </row>
    <row r="30" spans="1:13" s="264" customFormat="1" ht="12.75" customHeight="1">
      <c r="A30" s="267" t="s">
        <v>155</v>
      </c>
      <c r="B30" s="268" t="s">
        <v>362</v>
      </c>
      <c r="C30" s="285">
        <v>50241290</v>
      </c>
      <c r="D30" s="285">
        <v>50490000</v>
      </c>
      <c r="E30" s="285">
        <v>51585422</v>
      </c>
      <c r="F30" s="285">
        <v>52328420</v>
      </c>
      <c r="G30" s="285">
        <v>53019915</v>
      </c>
      <c r="H30" s="285">
        <v>53270015</v>
      </c>
      <c r="I30" s="285">
        <v>53900275</v>
      </c>
      <c r="J30" s="285">
        <v>54127370</v>
      </c>
      <c r="K30" s="285">
        <v>54619875</v>
      </c>
      <c r="L30" s="285">
        <v>54968740</v>
      </c>
      <c r="M30" s="285">
        <v>55210810</v>
      </c>
    </row>
    <row r="31" spans="1:13" s="287" customFormat="1" ht="12.75" customHeight="1">
      <c r="A31" s="267" t="s">
        <v>156</v>
      </c>
      <c r="B31" s="268" t="s">
        <v>363</v>
      </c>
      <c r="C31" s="286">
        <v>54040890</v>
      </c>
      <c r="D31" s="286">
        <v>62789600</v>
      </c>
      <c r="E31" s="286">
        <f aca="true" t="shared" si="5" ref="E31:M31">E30-E23</f>
        <v>47105102</v>
      </c>
      <c r="F31" s="286">
        <f t="shared" si="5"/>
        <v>48254780</v>
      </c>
      <c r="G31" s="286">
        <f t="shared" si="5"/>
        <v>49112915</v>
      </c>
      <c r="H31" s="286">
        <f t="shared" si="5"/>
        <v>49064015</v>
      </c>
      <c r="I31" s="286">
        <f t="shared" si="5"/>
        <v>49895275</v>
      </c>
      <c r="J31" s="286">
        <f t="shared" si="5"/>
        <v>50324470</v>
      </c>
      <c r="K31" s="286">
        <f t="shared" si="5"/>
        <v>51016875</v>
      </c>
      <c r="L31" s="286">
        <f t="shared" si="5"/>
        <v>51567240</v>
      </c>
      <c r="M31" s="286">
        <f t="shared" si="5"/>
        <v>54009810</v>
      </c>
    </row>
    <row r="32" spans="1:13" s="287" customFormat="1" ht="12.75" customHeight="1">
      <c r="A32" s="267" t="s">
        <v>157</v>
      </c>
      <c r="B32" s="268" t="s">
        <v>364</v>
      </c>
      <c r="C32" s="282">
        <f aca="true" t="shared" si="6" ref="C32:M32">C30-C31</f>
        <v>-3799600</v>
      </c>
      <c r="D32" s="282">
        <f t="shared" si="6"/>
        <v>-12299600</v>
      </c>
      <c r="E32" s="282">
        <f t="shared" si="6"/>
        <v>4480320</v>
      </c>
      <c r="F32" s="282">
        <f t="shared" si="6"/>
        <v>4073640</v>
      </c>
      <c r="G32" s="282">
        <f t="shared" si="6"/>
        <v>3907000</v>
      </c>
      <c r="H32" s="282">
        <f t="shared" si="6"/>
        <v>4206000</v>
      </c>
      <c r="I32" s="282">
        <f t="shared" si="6"/>
        <v>4005000</v>
      </c>
      <c r="J32" s="282">
        <f t="shared" si="6"/>
        <v>3802900</v>
      </c>
      <c r="K32" s="282">
        <f t="shared" si="6"/>
        <v>3603000</v>
      </c>
      <c r="L32" s="282">
        <f t="shared" si="6"/>
        <v>3401500</v>
      </c>
      <c r="M32" s="282">
        <f t="shared" si="6"/>
        <v>1201000</v>
      </c>
    </row>
    <row r="33" spans="1:13" s="264" customFormat="1" ht="12.75" customHeight="1">
      <c r="A33" s="267" t="s">
        <v>159</v>
      </c>
      <c r="B33" s="268" t="s">
        <v>365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</row>
    <row r="34" spans="1:13" s="273" customFormat="1" ht="15" customHeight="1">
      <c r="A34" s="270" t="s">
        <v>366</v>
      </c>
      <c r="B34" s="288" t="s">
        <v>367</v>
      </c>
      <c r="C34" s="289">
        <f aca="true" t="shared" si="7" ref="C34:M34">(C11/C30)*100</f>
        <v>22.688907868408634</v>
      </c>
      <c r="D34" s="289">
        <f t="shared" si="7"/>
        <v>46.93761140819964</v>
      </c>
      <c r="E34" s="289">
        <f t="shared" si="7"/>
        <v>40.709175549634935</v>
      </c>
      <c r="F34" s="289">
        <f t="shared" si="7"/>
        <v>35.35363765999432</v>
      </c>
      <c r="G34" s="289">
        <f t="shared" si="7"/>
        <v>30.17733996744431</v>
      </c>
      <c r="H34" s="289">
        <f t="shared" si="7"/>
        <v>24.403972854146936</v>
      </c>
      <c r="I34" s="289">
        <f t="shared" si="7"/>
        <v>18.55278103868672</v>
      </c>
      <c r="J34" s="289">
        <f t="shared" si="7"/>
        <v>12.932459123729826</v>
      </c>
      <c r="K34" s="289">
        <f t="shared" si="7"/>
        <v>7.323341549207134</v>
      </c>
      <c r="L34" s="289">
        <f t="shared" si="7"/>
        <v>1.8192157942859888</v>
      </c>
      <c r="M34" s="289">
        <f t="shared" si="7"/>
        <v>0</v>
      </c>
    </row>
    <row r="35" spans="1:13" s="273" customFormat="1" ht="25.5" customHeight="1">
      <c r="A35" s="270" t="s">
        <v>368</v>
      </c>
      <c r="B35" s="288" t="s">
        <v>369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</row>
    <row r="36" spans="1:13" s="273" customFormat="1" ht="15" customHeight="1">
      <c r="A36" s="270" t="s">
        <v>370</v>
      </c>
      <c r="B36" s="288" t="s">
        <v>371</v>
      </c>
      <c r="C36" s="289">
        <f aca="true" t="shared" si="8" ref="C36:M36">(C23/C30)*100</f>
        <v>3.491032973078518</v>
      </c>
      <c r="D36" s="289">
        <f t="shared" si="8"/>
        <v>7.074686076450782</v>
      </c>
      <c r="E36" s="289">
        <f t="shared" si="8"/>
        <v>8.685244447549541</v>
      </c>
      <c r="F36" s="289">
        <f t="shared" si="8"/>
        <v>7.784756352284285</v>
      </c>
      <c r="G36" s="289">
        <f t="shared" si="8"/>
        <v>7.368929203300308</v>
      </c>
      <c r="H36" s="289">
        <f t="shared" si="8"/>
        <v>7.895623832657077</v>
      </c>
      <c r="I36" s="289">
        <f t="shared" si="8"/>
        <v>7.430388805994033</v>
      </c>
      <c r="J36" s="289">
        <f t="shared" si="8"/>
        <v>7.025835543090307</v>
      </c>
      <c r="K36" s="289">
        <f t="shared" si="8"/>
        <v>6.596499900448325</v>
      </c>
      <c r="L36" s="289">
        <f t="shared" si="8"/>
        <v>6.18806252426379</v>
      </c>
      <c r="M36" s="289">
        <f t="shared" si="8"/>
        <v>2.1752986416971605</v>
      </c>
    </row>
    <row r="37" spans="1:13" s="273" customFormat="1" ht="24.75" customHeight="1">
      <c r="A37" s="270" t="s">
        <v>372</v>
      </c>
      <c r="B37" s="288" t="s">
        <v>373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</row>
    <row r="40" ht="12.75">
      <c r="C40" s="104"/>
    </row>
  </sheetData>
  <mergeCells count="5">
    <mergeCell ref="A5:I5"/>
    <mergeCell ref="A7:A8"/>
    <mergeCell ref="B7:B8"/>
    <mergeCell ref="C7:C8"/>
    <mergeCell ref="D7:M7"/>
  </mergeCells>
  <printOptions/>
  <pageMargins left="0.2" right="0.26" top="0.19" bottom="0.2" header="0.17" footer="0.16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6"/>
  <sheetViews>
    <sheetView workbookViewId="0" topLeftCell="A25">
      <selection activeCell="D5" sqref="D5"/>
    </sheetView>
  </sheetViews>
  <sheetFormatPr defaultColWidth="9.140625" defaultRowHeight="12.75"/>
  <cols>
    <col min="1" max="1" width="8.57421875" style="0" customWidth="1"/>
    <col min="2" max="2" width="45.421875" style="0" customWidth="1"/>
    <col min="3" max="3" width="6.7109375" style="0" customWidth="1"/>
    <col min="4" max="4" width="14.140625" style="0" customWidth="1"/>
  </cols>
  <sheetData>
    <row r="1" ht="12.75">
      <c r="D1" s="1" t="s">
        <v>63</v>
      </c>
    </row>
    <row r="2" ht="12.75">
      <c r="D2" s="1" t="s">
        <v>545</v>
      </c>
    </row>
    <row r="3" ht="12.75">
      <c r="D3" s="1" t="s">
        <v>1</v>
      </c>
    </row>
    <row r="4" ht="12.75">
      <c r="D4" s="1" t="s">
        <v>544</v>
      </c>
    </row>
    <row r="5" ht="12.75">
      <c r="D5" s="1"/>
    </row>
    <row r="6" ht="12.75">
      <c r="D6" s="1"/>
    </row>
    <row r="7" ht="12.75">
      <c r="D7" s="1"/>
    </row>
    <row r="9" spans="2:4" ht="33" customHeight="1">
      <c r="B9" s="504" t="s">
        <v>389</v>
      </c>
      <c r="C9" s="504"/>
      <c r="D9" s="504"/>
    </row>
    <row r="10" ht="7.5" customHeight="1"/>
    <row r="11" spans="2:4" ht="40.5" customHeight="1">
      <c r="B11" s="50" t="s">
        <v>64</v>
      </c>
      <c r="C11" s="51" t="s">
        <v>4</v>
      </c>
      <c r="D11" s="52" t="s">
        <v>390</v>
      </c>
    </row>
    <row r="12" spans="2:4" ht="10.5" customHeight="1">
      <c r="B12" s="53">
        <v>1</v>
      </c>
      <c r="C12" s="53">
        <v>2</v>
      </c>
      <c r="D12" s="53">
        <v>4</v>
      </c>
    </row>
    <row r="13" spans="2:4" ht="12.75">
      <c r="B13" s="54" t="s">
        <v>65</v>
      </c>
      <c r="C13" s="55"/>
      <c r="D13" s="56">
        <f>SUM(D15:D25)</f>
        <v>8431729</v>
      </c>
    </row>
    <row r="14" spans="2:4" ht="12.75">
      <c r="B14" s="57" t="s">
        <v>66</v>
      </c>
      <c r="C14" s="57"/>
      <c r="D14" s="57"/>
    </row>
    <row r="15" spans="2:4" ht="12.75">
      <c r="B15" s="58" t="s">
        <v>67</v>
      </c>
      <c r="C15" s="59" t="s">
        <v>27</v>
      </c>
      <c r="D15" s="471">
        <f>1!E29</f>
        <v>4497300</v>
      </c>
    </row>
    <row r="16" spans="2:4" ht="12.75">
      <c r="B16" s="62" t="s">
        <v>68</v>
      </c>
      <c r="C16" s="63" t="s">
        <v>29</v>
      </c>
      <c r="D16" s="471">
        <f>1!E30</f>
        <v>1307079</v>
      </c>
    </row>
    <row r="17" spans="2:4" ht="12.75">
      <c r="B17" s="62" t="s">
        <v>69</v>
      </c>
      <c r="C17" s="63" t="s">
        <v>31</v>
      </c>
      <c r="D17" s="471">
        <f>1!E31</f>
        <v>46897</v>
      </c>
    </row>
    <row r="18" spans="2:4" ht="12.75">
      <c r="B18" s="62" t="s">
        <v>70</v>
      </c>
      <c r="C18" s="63" t="s">
        <v>33</v>
      </c>
      <c r="D18" s="471">
        <f>1!E32</f>
        <v>425460</v>
      </c>
    </row>
    <row r="19" spans="2:4" ht="25.5" customHeight="1">
      <c r="B19" s="64" t="s">
        <v>71</v>
      </c>
      <c r="C19" s="63" t="s">
        <v>35</v>
      </c>
      <c r="D19" s="471">
        <f>1!E33</f>
        <v>44100</v>
      </c>
    </row>
    <row r="20" spans="2:4" ht="12.75">
      <c r="B20" s="62" t="s">
        <v>72</v>
      </c>
      <c r="C20" s="63" t="s">
        <v>37</v>
      </c>
      <c r="D20" s="471">
        <f>1!E34</f>
        <v>55828</v>
      </c>
    </row>
    <row r="21" spans="2:4" ht="12.75">
      <c r="B21" s="62" t="s">
        <v>73</v>
      </c>
      <c r="C21" s="63" t="s">
        <v>39</v>
      </c>
      <c r="D21" s="471">
        <f>1!E35</f>
        <v>4445</v>
      </c>
    </row>
    <row r="22" spans="2:4" ht="12.75">
      <c r="B22" s="308" t="s">
        <v>392</v>
      </c>
      <c r="C22" s="307" t="s">
        <v>387</v>
      </c>
      <c r="D22" s="469">
        <f>1!E59</f>
        <v>31000</v>
      </c>
    </row>
    <row r="23" spans="2:4" ht="12.75">
      <c r="B23" s="62" t="s">
        <v>74</v>
      </c>
      <c r="C23" s="63" t="s">
        <v>41</v>
      </c>
      <c r="D23" s="472">
        <f>1!E36</f>
        <v>905900</v>
      </c>
    </row>
    <row r="24" spans="2:4" ht="12.75">
      <c r="B24" s="62" t="s">
        <v>75</v>
      </c>
      <c r="C24" s="63" t="s">
        <v>43</v>
      </c>
      <c r="D24" s="471">
        <f>1!E37</f>
        <v>187500</v>
      </c>
    </row>
    <row r="25" spans="2:4" ht="12.75">
      <c r="B25" s="65" t="s">
        <v>76</v>
      </c>
      <c r="C25" s="66" t="s">
        <v>47</v>
      </c>
      <c r="D25" s="471">
        <f>1!E39</f>
        <v>926220</v>
      </c>
    </row>
    <row r="26" spans="2:4" ht="12.75">
      <c r="B26" s="68" t="s">
        <v>77</v>
      </c>
      <c r="C26" s="69"/>
      <c r="D26" s="473"/>
    </row>
    <row r="27" spans="2:4" ht="12.75">
      <c r="B27" s="70" t="s">
        <v>78</v>
      </c>
      <c r="C27" s="71"/>
      <c r="D27" s="72">
        <f>SUM(D29:D30)</f>
        <v>12562296</v>
      </c>
    </row>
    <row r="28" spans="2:4" ht="12.75">
      <c r="B28" s="73" t="s">
        <v>66</v>
      </c>
      <c r="C28" s="74"/>
      <c r="D28" s="474"/>
    </row>
    <row r="29" spans="2:4" ht="12.75">
      <c r="B29" s="43" t="s">
        <v>79</v>
      </c>
      <c r="C29" s="42" t="s">
        <v>23</v>
      </c>
      <c r="D29" s="475">
        <f>1!E27</f>
        <v>12357908</v>
      </c>
    </row>
    <row r="30" spans="2:4" ht="12.75">
      <c r="B30" s="31" t="s">
        <v>80</v>
      </c>
      <c r="C30" s="20" t="s">
        <v>25</v>
      </c>
      <c r="D30" s="476">
        <f>1!E28</f>
        <v>204388</v>
      </c>
    </row>
    <row r="31" spans="2:4" ht="12.75">
      <c r="B31" s="54" t="s">
        <v>81</v>
      </c>
      <c r="C31" s="69"/>
      <c r="D31" s="72">
        <f>SUM(D33:D34)</f>
        <v>726500</v>
      </c>
    </row>
    <row r="32" spans="2:4" ht="12.75">
      <c r="B32" s="73" t="s">
        <v>66</v>
      </c>
      <c r="C32" s="75"/>
      <c r="D32" s="477"/>
    </row>
    <row r="33" spans="2:4" ht="25.5">
      <c r="B33" s="46" t="s">
        <v>82</v>
      </c>
      <c r="C33" s="42" t="s">
        <v>10</v>
      </c>
      <c r="D33" s="475">
        <f>1!E16</f>
        <v>87500</v>
      </c>
    </row>
    <row r="34" spans="2:4" ht="12.75">
      <c r="B34" s="25" t="s">
        <v>83</v>
      </c>
      <c r="C34" s="24" t="s">
        <v>12</v>
      </c>
      <c r="D34" s="476">
        <f>1!E17+1!E46+1!E61</f>
        <v>639000</v>
      </c>
    </row>
    <row r="35" spans="2:4" ht="12.75">
      <c r="B35" s="76" t="s">
        <v>84</v>
      </c>
      <c r="C35" s="77"/>
      <c r="D35" s="78">
        <f>SUM(D37)</f>
        <v>7583000</v>
      </c>
    </row>
    <row r="36" spans="2:4" ht="12.75">
      <c r="B36" s="73" t="s">
        <v>66</v>
      </c>
      <c r="C36" s="79"/>
      <c r="D36" s="75"/>
    </row>
    <row r="37" spans="2:4" ht="25.5">
      <c r="B37" s="25" t="s">
        <v>85</v>
      </c>
      <c r="C37" s="24" t="s">
        <v>14</v>
      </c>
      <c r="D37" s="476">
        <f>1!E18</f>
        <v>7583000</v>
      </c>
    </row>
    <row r="38" spans="2:4" ht="12.75">
      <c r="B38" s="76" t="s">
        <v>86</v>
      </c>
      <c r="C38" s="80" t="s">
        <v>45</v>
      </c>
      <c r="D38" s="81">
        <v>345000</v>
      </c>
    </row>
    <row r="39" spans="2:4" ht="12.75">
      <c r="B39" s="82" t="s">
        <v>87</v>
      </c>
      <c r="C39" s="83">
        <v>2920</v>
      </c>
      <c r="D39" s="84">
        <f>1!E44</f>
        <v>14344290</v>
      </c>
    </row>
    <row r="40" spans="2:4" ht="12.75">
      <c r="B40" s="54" t="s">
        <v>88</v>
      </c>
      <c r="C40" s="85"/>
      <c r="D40" s="56">
        <f>SUM(D42:D43)</f>
        <v>5847370</v>
      </c>
    </row>
    <row r="41" spans="2:4" ht="12.75">
      <c r="B41" s="73" t="s">
        <v>66</v>
      </c>
      <c r="C41" s="75"/>
      <c r="D41" s="75"/>
    </row>
    <row r="42" spans="2:4" ht="25.5">
      <c r="B42" s="46" t="s">
        <v>89</v>
      </c>
      <c r="C42" s="42" t="s">
        <v>17</v>
      </c>
      <c r="D42" s="475">
        <f>1!E54+1!E25+1!E23+1!E20</f>
        <v>5369967</v>
      </c>
    </row>
    <row r="43" spans="2:4" ht="12.75">
      <c r="B43" s="86" t="s">
        <v>90</v>
      </c>
      <c r="C43" s="39">
        <v>2030</v>
      </c>
      <c r="D43" s="478">
        <f>1!E55+1!E49</f>
        <v>477403</v>
      </c>
    </row>
    <row r="44" spans="2:4" ht="12.75">
      <c r="B44" s="54" t="s">
        <v>91</v>
      </c>
      <c r="C44" s="85"/>
      <c r="D44" s="56">
        <f>1!E56+1!E53+1!E52+1!E51+1!E48+1!E47+1!E43+1!E41+1!E40+1!E14+1!E21+1!E57</f>
        <v>649815</v>
      </c>
    </row>
    <row r="45" spans="2:4" ht="12.75">
      <c r="B45" s="87" t="s">
        <v>467</v>
      </c>
      <c r="C45" s="88"/>
      <c r="D45" s="88"/>
    </row>
    <row r="46" spans="2:4" ht="16.5">
      <c r="B46" s="89" t="s">
        <v>92</v>
      </c>
      <c r="C46" s="90"/>
      <c r="D46" s="91">
        <f>D44+D40+D39+D38+D35+D31+D27+D13</f>
        <v>50490000</v>
      </c>
    </row>
  </sheetData>
  <mergeCells count="1">
    <mergeCell ref="B9:D9"/>
  </mergeCells>
  <printOptions/>
  <pageMargins left="0.75" right="0.3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5" sqref="E5"/>
    </sheetView>
  </sheetViews>
  <sheetFormatPr defaultColWidth="9.140625" defaultRowHeight="12.75"/>
  <cols>
    <col min="2" max="2" width="38.28125" style="0" customWidth="1"/>
    <col min="3" max="3" width="10.140625" style="0" customWidth="1"/>
  </cols>
  <sheetData>
    <row r="1" spans="4:5" ht="12.75">
      <c r="D1" s="1"/>
      <c r="E1" s="1" t="s">
        <v>93</v>
      </c>
    </row>
    <row r="2" spans="4:5" ht="12.75">
      <c r="D2" s="1"/>
      <c r="E2" s="1" t="s">
        <v>545</v>
      </c>
    </row>
    <row r="3" spans="4:5" ht="12.75">
      <c r="D3" s="1"/>
      <c r="E3" s="1" t="s">
        <v>1</v>
      </c>
    </row>
    <row r="4" spans="4:5" ht="12.75">
      <c r="D4" s="1"/>
      <c r="E4" s="1" t="s">
        <v>544</v>
      </c>
    </row>
    <row r="5" spans="4:5" ht="12.75">
      <c r="D5" s="1"/>
      <c r="E5" s="1"/>
    </row>
    <row r="6" spans="4:5" ht="12.75">
      <c r="D6" s="1"/>
      <c r="E6" s="1"/>
    </row>
    <row r="9" spans="1:5" ht="15.75" customHeight="1">
      <c r="A9" s="504" t="s">
        <v>540</v>
      </c>
      <c r="B9" s="504"/>
      <c r="C9" s="504"/>
      <c r="D9" s="504"/>
      <c r="E9" s="504"/>
    </row>
    <row r="10" spans="1:5" ht="15.75" customHeight="1">
      <c r="A10" s="504"/>
      <c r="B10" s="504"/>
      <c r="C10" s="504"/>
      <c r="D10" s="504"/>
      <c r="E10" s="504"/>
    </row>
    <row r="12" spans="1:5" ht="12.75" customHeight="1">
      <c r="A12" s="509" t="s">
        <v>3</v>
      </c>
      <c r="B12" s="509" t="s">
        <v>64</v>
      </c>
      <c r="C12" s="490" t="s">
        <v>390</v>
      </c>
      <c r="D12" s="505" t="s">
        <v>66</v>
      </c>
      <c r="E12" s="506"/>
    </row>
    <row r="13" spans="1:5" ht="51" customHeight="1">
      <c r="A13" s="509"/>
      <c r="B13" s="509"/>
      <c r="C13" s="490"/>
      <c r="D13" s="52" t="s">
        <v>94</v>
      </c>
      <c r="E13" s="52" t="s">
        <v>95</v>
      </c>
    </row>
    <row r="14" spans="1:5" ht="12" customHeight="1">
      <c r="A14" s="341">
        <v>1</v>
      </c>
      <c r="B14" s="341">
        <v>2</v>
      </c>
      <c r="C14" s="341">
        <v>4</v>
      </c>
      <c r="D14" s="341">
        <v>5</v>
      </c>
      <c r="E14" s="341">
        <v>6</v>
      </c>
    </row>
    <row r="15" spans="1:5" ht="12.75">
      <c r="A15" s="92" t="s">
        <v>96</v>
      </c>
      <c r="B15" s="425" t="s">
        <v>97</v>
      </c>
      <c r="C15" s="93">
        <f>4!F17</f>
        <v>156872</v>
      </c>
      <c r="D15" s="60">
        <f aca="true" t="shared" si="0" ref="D15:D32">C15-E15</f>
        <v>156872</v>
      </c>
      <c r="E15" s="93"/>
    </row>
    <row r="16" spans="1:5" ht="12.75">
      <c r="A16" s="94">
        <v>600</v>
      </c>
      <c r="B16" s="426" t="s">
        <v>6</v>
      </c>
      <c r="C16" s="95">
        <f>4!E21</f>
        <v>5857053</v>
      </c>
      <c r="D16" s="60">
        <f t="shared" si="0"/>
        <v>5857053</v>
      </c>
      <c r="E16" s="95"/>
    </row>
    <row r="17" spans="1:5" ht="12.75">
      <c r="A17" s="96">
        <v>630</v>
      </c>
      <c r="B17" s="399" t="s">
        <v>98</v>
      </c>
      <c r="C17" s="60">
        <f>4!E23</f>
        <v>44186</v>
      </c>
      <c r="D17" s="60">
        <f t="shared" si="0"/>
        <v>44186</v>
      </c>
      <c r="E17" s="60"/>
    </row>
    <row r="18" spans="1:5" ht="12.75">
      <c r="A18" s="96">
        <v>700</v>
      </c>
      <c r="B18" s="427" t="s">
        <v>9</v>
      </c>
      <c r="C18" s="60">
        <f>4!E26</f>
        <v>574153</v>
      </c>
      <c r="D18" s="60">
        <f t="shared" si="0"/>
        <v>574153</v>
      </c>
      <c r="E18" s="60"/>
    </row>
    <row r="19" spans="1:5" ht="12.75">
      <c r="A19" s="96">
        <v>710</v>
      </c>
      <c r="B19" s="399" t="s">
        <v>99</v>
      </c>
      <c r="C19" s="60">
        <f>4!E29</f>
        <v>451400</v>
      </c>
      <c r="D19" s="60">
        <f t="shared" si="0"/>
        <v>451400</v>
      </c>
      <c r="E19" s="60"/>
    </row>
    <row r="20" spans="1:5" ht="12.75">
      <c r="A20" s="96">
        <v>750</v>
      </c>
      <c r="B20" s="399" t="s">
        <v>16</v>
      </c>
      <c r="C20" s="60">
        <f>4!E35</f>
        <v>6418334</v>
      </c>
      <c r="D20" s="60">
        <f t="shared" si="0"/>
        <v>6287991</v>
      </c>
      <c r="E20" s="60">
        <v>130343</v>
      </c>
    </row>
    <row r="21" spans="1:5" ht="25.5">
      <c r="A21" s="98">
        <v>751</v>
      </c>
      <c r="B21" s="99" t="s">
        <v>100</v>
      </c>
      <c r="C21" s="61">
        <f>4!E37</f>
        <v>3624</v>
      </c>
      <c r="D21" s="61">
        <f t="shared" si="0"/>
        <v>0</v>
      </c>
      <c r="E21" s="61">
        <v>3624</v>
      </c>
    </row>
    <row r="22" spans="1:5" ht="25.5">
      <c r="A22" s="98">
        <v>754</v>
      </c>
      <c r="B22" s="64" t="s">
        <v>21</v>
      </c>
      <c r="C22" s="61">
        <f>4!E41</f>
        <v>293630</v>
      </c>
      <c r="D22" s="61">
        <f t="shared" si="0"/>
        <v>292630</v>
      </c>
      <c r="E22" s="61">
        <v>1000</v>
      </c>
    </row>
    <row r="23" spans="1:5" ht="38.25">
      <c r="A23" s="98">
        <v>756</v>
      </c>
      <c r="B23" s="32" t="s">
        <v>22</v>
      </c>
      <c r="C23" s="61">
        <f>4!E43</f>
        <v>104840</v>
      </c>
      <c r="D23" s="61">
        <f t="shared" si="0"/>
        <v>104840</v>
      </c>
      <c r="E23" s="61"/>
    </row>
    <row r="24" spans="1:5" ht="12.75">
      <c r="A24" s="96">
        <v>757</v>
      </c>
      <c r="B24" s="399" t="s">
        <v>101</v>
      </c>
      <c r="C24" s="60">
        <f>4!E45</f>
        <v>871609</v>
      </c>
      <c r="D24" s="60">
        <f t="shared" si="0"/>
        <v>871609</v>
      </c>
      <c r="E24" s="60"/>
    </row>
    <row r="25" spans="1:5" ht="12.75">
      <c r="A25" s="101">
        <v>758</v>
      </c>
      <c r="B25" s="428" t="s">
        <v>51</v>
      </c>
      <c r="C25" s="102">
        <f>4!E47</f>
        <v>1000</v>
      </c>
      <c r="D25" s="60">
        <f t="shared" si="0"/>
        <v>1000</v>
      </c>
      <c r="E25" s="102"/>
    </row>
    <row r="26" spans="1:5" ht="12.75">
      <c r="A26" s="96">
        <v>801</v>
      </c>
      <c r="B26" s="399" t="s">
        <v>55</v>
      </c>
      <c r="C26" s="60">
        <f>4!E56</f>
        <v>21234225</v>
      </c>
      <c r="D26" s="60">
        <f t="shared" si="0"/>
        <v>21234225</v>
      </c>
      <c r="E26" s="60"/>
    </row>
    <row r="27" spans="1:5" ht="12.75">
      <c r="A27" s="96">
        <v>851</v>
      </c>
      <c r="B27" s="399" t="s">
        <v>102</v>
      </c>
      <c r="C27" s="60">
        <f>4!E59</f>
        <v>345000</v>
      </c>
      <c r="D27" s="60">
        <f t="shared" si="0"/>
        <v>345000</v>
      </c>
      <c r="E27" s="60"/>
    </row>
    <row r="28" spans="1:5" ht="12.75">
      <c r="A28" s="96">
        <v>852</v>
      </c>
      <c r="B28" s="64" t="s">
        <v>475</v>
      </c>
      <c r="C28" s="60">
        <f>4!E69</f>
        <v>7491807</v>
      </c>
      <c r="D28" s="60">
        <f t="shared" si="0"/>
        <v>2256807</v>
      </c>
      <c r="E28" s="60">
        <v>5235000</v>
      </c>
    </row>
    <row r="29" spans="1:5" ht="12.75">
      <c r="A29" s="96">
        <v>854</v>
      </c>
      <c r="B29" s="399" t="s">
        <v>103</v>
      </c>
      <c r="C29" s="60">
        <f>4!E73</f>
        <v>286360</v>
      </c>
      <c r="D29" s="60">
        <f t="shared" si="0"/>
        <v>286360</v>
      </c>
      <c r="E29" s="60"/>
    </row>
    <row r="30" spans="1:5" ht="12.75">
      <c r="A30" s="96">
        <v>900</v>
      </c>
      <c r="B30" s="399" t="s">
        <v>60</v>
      </c>
      <c r="C30" s="60">
        <f>4!E82</f>
        <v>3150974</v>
      </c>
      <c r="D30" s="60">
        <f t="shared" si="0"/>
        <v>3150974</v>
      </c>
      <c r="E30" s="60"/>
    </row>
    <row r="31" spans="1:5" ht="12.75">
      <c r="A31" s="96">
        <v>921</v>
      </c>
      <c r="B31" s="399" t="s">
        <v>61</v>
      </c>
      <c r="C31" s="60">
        <f>4!E87</f>
        <v>5489765</v>
      </c>
      <c r="D31" s="60">
        <f t="shared" si="0"/>
        <v>5489765</v>
      </c>
      <c r="E31" s="60"/>
    </row>
    <row r="32" spans="1:5" ht="12.75">
      <c r="A32" s="94">
        <v>926</v>
      </c>
      <c r="B32" s="381" t="s">
        <v>104</v>
      </c>
      <c r="C32" s="95">
        <f>4!E90</f>
        <v>10014768</v>
      </c>
      <c r="D32" s="60">
        <f t="shared" si="0"/>
        <v>10014768</v>
      </c>
      <c r="E32" s="95"/>
    </row>
    <row r="33" spans="1:5" ht="12.75">
      <c r="A33" s="507" t="s">
        <v>105</v>
      </c>
      <c r="B33" s="508"/>
      <c r="C33" s="103">
        <f>SUM(C15,C16,C17,C18,C19,C20,C21,C22,C23,C24,C25,C26,C27,C28,C29,C30,C31,C32)</f>
        <v>62789600</v>
      </c>
      <c r="D33" s="103">
        <f>SUM(D15:D32)</f>
        <v>57419633</v>
      </c>
      <c r="E33" s="103">
        <f>SUM(E15:E32)</f>
        <v>5369967</v>
      </c>
    </row>
    <row r="36" ht="12.75">
      <c r="D36" s="104"/>
    </row>
  </sheetData>
  <mergeCells count="6">
    <mergeCell ref="D12:E12"/>
    <mergeCell ref="A9:E10"/>
    <mergeCell ref="A33:B33"/>
    <mergeCell ref="A12:A13"/>
    <mergeCell ref="B12:B13"/>
    <mergeCell ref="C12:C13"/>
  </mergeCells>
  <printOptions/>
  <pageMargins left="1.01" right="0.25" top="0.29" bottom="0.43" header="0.17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91"/>
  <sheetViews>
    <sheetView workbookViewId="0" topLeftCell="A1">
      <selection activeCell="K5" sqref="K5"/>
    </sheetView>
  </sheetViews>
  <sheetFormatPr defaultColWidth="9.140625" defaultRowHeight="12.75"/>
  <cols>
    <col min="1" max="1" width="9.140625" style="1" customWidth="1"/>
    <col min="2" max="2" width="5.28125" style="124" customWidth="1"/>
    <col min="3" max="3" width="8.28125" style="124" customWidth="1"/>
    <col min="4" max="4" width="30.421875" style="124" customWidth="1"/>
    <col min="5" max="5" width="11.28125" style="124" customWidth="1"/>
    <col min="6" max="6" width="9.8515625" style="124" customWidth="1"/>
    <col min="7" max="7" width="10.421875" style="124" customWidth="1"/>
    <col min="8" max="10" width="10.7109375" style="124" customWidth="1"/>
    <col min="11" max="11" width="11.7109375" style="124" customWidth="1"/>
    <col min="12" max="16384" width="9.140625" style="1" customWidth="1"/>
  </cols>
  <sheetData>
    <row r="1" ht="12.75">
      <c r="K1" s="1" t="s">
        <v>106</v>
      </c>
    </row>
    <row r="2" ht="12.75">
      <c r="K2" s="1" t="s">
        <v>545</v>
      </c>
    </row>
    <row r="3" ht="12.75">
      <c r="K3" s="1" t="s">
        <v>1</v>
      </c>
    </row>
    <row r="4" ht="12.75">
      <c r="K4" s="1" t="s">
        <v>544</v>
      </c>
    </row>
    <row r="7" spans="2:11" ht="18">
      <c r="B7" s="493" t="s">
        <v>459</v>
      </c>
      <c r="C7" s="493"/>
      <c r="D7" s="493"/>
      <c r="E7" s="493"/>
      <c r="F7" s="493"/>
      <c r="G7" s="493"/>
      <c r="H7" s="493"/>
      <c r="I7" s="493"/>
      <c r="J7" s="493"/>
      <c r="K7" s="493"/>
    </row>
    <row r="8" spans="2:7" ht="18">
      <c r="B8" s="336"/>
      <c r="C8" s="336"/>
      <c r="D8" s="336"/>
      <c r="E8" s="336"/>
      <c r="F8" s="336"/>
      <c r="G8" s="336"/>
    </row>
    <row r="9" spans="2:11" ht="12.75">
      <c r="B9" s="337"/>
      <c r="C9" s="337"/>
      <c r="D9" s="337"/>
      <c r="E9" s="337"/>
      <c r="F9" s="337"/>
      <c r="K9" s="338" t="s">
        <v>2</v>
      </c>
    </row>
    <row r="10" spans="2:11" ht="18.75" customHeight="1">
      <c r="B10" s="491" t="s">
        <v>3</v>
      </c>
      <c r="C10" s="491" t="s">
        <v>288</v>
      </c>
      <c r="D10" s="491" t="s">
        <v>382</v>
      </c>
      <c r="E10" s="491" t="s">
        <v>460</v>
      </c>
      <c r="F10" s="491" t="s">
        <v>66</v>
      </c>
      <c r="G10" s="491"/>
      <c r="H10" s="491"/>
      <c r="I10" s="491"/>
      <c r="J10" s="491"/>
      <c r="K10" s="491"/>
    </row>
    <row r="11" spans="2:11" ht="20.25" customHeight="1">
      <c r="B11" s="491"/>
      <c r="C11" s="491"/>
      <c r="D11" s="491"/>
      <c r="E11" s="491"/>
      <c r="F11" s="491" t="s">
        <v>409</v>
      </c>
      <c r="G11" s="491" t="s">
        <v>188</v>
      </c>
      <c r="H11" s="491"/>
      <c r="I11" s="491"/>
      <c r="J11" s="491"/>
      <c r="K11" s="491" t="s">
        <v>410</v>
      </c>
    </row>
    <row r="12" spans="2:11" ht="48.75" customHeight="1">
      <c r="B12" s="492"/>
      <c r="C12" s="492"/>
      <c r="D12" s="492"/>
      <c r="E12" s="492"/>
      <c r="F12" s="492"/>
      <c r="G12" s="186" t="s">
        <v>464</v>
      </c>
      <c r="H12" s="186" t="s">
        <v>411</v>
      </c>
      <c r="I12" s="186" t="s">
        <v>412</v>
      </c>
      <c r="J12" s="186" t="s">
        <v>413</v>
      </c>
      <c r="K12" s="492"/>
    </row>
    <row r="13" spans="2:11" ht="11.25" customHeight="1">
      <c r="B13" s="421">
        <v>1</v>
      </c>
      <c r="C13" s="422">
        <v>2</v>
      </c>
      <c r="D13" s="422">
        <v>4</v>
      </c>
      <c r="E13" s="423">
        <v>6</v>
      </c>
      <c r="F13" s="423">
        <v>7</v>
      </c>
      <c r="G13" s="423">
        <v>8</v>
      </c>
      <c r="H13" s="423">
        <v>9</v>
      </c>
      <c r="I13" s="423">
        <v>10</v>
      </c>
      <c r="J13" s="423">
        <v>11</v>
      </c>
      <c r="K13" s="424">
        <v>12</v>
      </c>
    </row>
    <row r="14" spans="2:11" ht="12.75">
      <c r="B14" s="416" t="s">
        <v>461</v>
      </c>
      <c r="C14" s="417" t="s">
        <v>456</v>
      </c>
      <c r="D14" s="418" t="s">
        <v>108</v>
      </c>
      <c r="E14" s="419">
        <f>F14+K14</f>
        <v>130600</v>
      </c>
      <c r="F14" s="420">
        <v>130600</v>
      </c>
      <c r="G14" s="106"/>
      <c r="H14" s="106"/>
      <c r="I14" s="106"/>
      <c r="J14" s="106"/>
      <c r="K14" s="106"/>
    </row>
    <row r="15" spans="2:11" ht="12.75" customHeight="1">
      <c r="B15" s="348" t="s">
        <v>461</v>
      </c>
      <c r="C15" s="349" t="s">
        <v>457</v>
      </c>
      <c r="D15" s="350" t="s">
        <v>414</v>
      </c>
      <c r="E15" s="351">
        <f>F15+K15</f>
        <v>152</v>
      </c>
      <c r="F15" s="61">
        <v>152</v>
      </c>
      <c r="G15" s="61"/>
      <c r="H15" s="61"/>
      <c r="I15" s="61"/>
      <c r="J15" s="61"/>
      <c r="K15" s="61"/>
    </row>
    <row r="16" spans="2:11" ht="12.75">
      <c r="B16" s="352" t="s">
        <v>461</v>
      </c>
      <c r="C16" s="353" t="s">
        <v>458</v>
      </c>
      <c r="D16" s="354" t="s">
        <v>109</v>
      </c>
      <c r="E16" s="319">
        <f>F16+K16</f>
        <v>26120</v>
      </c>
      <c r="F16" s="319">
        <v>26120</v>
      </c>
      <c r="G16" s="107"/>
      <c r="H16" s="107"/>
      <c r="I16" s="107"/>
      <c r="J16" s="107"/>
      <c r="K16" s="107"/>
    </row>
    <row r="17" spans="2:11" ht="13.5" thickBot="1">
      <c r="B17" s="355" t="s">
        <v>455</v>
      </c>
      <c r="C17" s="339"/>
      <c r="D17" s="429" t="s">
        <v>415</v>
      </c>
      <c r="E17" s="347">
        <f aca="true" t="shared" si="0" ref="E17:K17">SUM(E14:E16)</f>
        <v>156872</v>
      </c>
      <c r="F17" s="347">
        <f t="shared" si="0"/>
        <v>156872</v>
      </c>
      <c r="G17" s="347">
        <f t="shared" si="0"/>
        <v>0</v>
      </c>
      <c r="H17" s="347">
        <f t="shared" si="0"/>
        <v>0</v>
      </c>
      <c r="I17" s="347">
        <f t="shared" si="0"/>
        <v>0</v>
      </c>
      <c r="J17" s="347">
        <f t="shared" si="0"/>
        <v>0</v>
      </c>
      <c r="K17" s="347">
        <f t="shared" si="0"/>
        <v>0</v>
      </c>
    </row>
    <row r="18" spans="2:11" ht="12.75">
      <c r="B18" s="359">
        <v>600</v>
      </c>
      <c r="C18" s="359">
        <v>60004</v>
      </c>
      <c r="D18" s="360" t="s">
        <v>462</v>
      </c>
      <c r="E18" s="344">
        <f>SUM(F18+K18)</f>
        <v>250000</v>
      </c>
      <c r="F18" s="357"/>
      <c r="G18" s="368"/>
      <c r="H18" s="368"/>
      <c r="I18" s="368"/>
      <c r="J18" s="369"/>
      <c r="K18" s="318">
        <v>250000</v>
      </c>
    </row>
    <row r="19" spans="2:11" ht="12.75">
      <c r="B19" s="58">
        <v>600</v>
      </c>
      <c r="C19" s="58">
        <v>60013</v>
      </c>
      <c r="D19" s="361" t="s">
        <v>416</v>
      </c>
      <c r="E19" s="344">
        <f>SUM(F19+K19)</f>
        <v>168954</v>
      </c>
      <c r="F19" s="342">
        <f>SUM(G19:J19)</f>
        <v>0</v>
      </c>
      <c r="G19" s="61"/>
      <c r="H19" s="370"/>
      <c r="I19" s="370"/>
      <c r="J19" s="370"/>
      <c r="K19" s="318">
        <v>168954</v>
      </c>
    </row>
    <row r="20" spans="2:11" ht="12.75">
      <c r="B20" s="100">
        <v>600</v>
      </c>
      <c r="C20" s="100">
        <v>60016</v>
      </c>
      <c r="D20" s="362" t="s">
        <v>110</v>
      </c>
      <c r="E20" s="346">
        <f>SUM(F20+K20)</f>
        <v>5438099</v>
      </c>
      <c r="F20" s="363">
        <f>933000+6500</f>
        <v>939500</v>
      </c>
      <c r="G20" s="371"/>
      <c r="H20" s="371"/>
      <c r="I20" s="371"/>
      <c r="J20" s="372"/>
      <c r="K20" s="319">
        <v>4498599</v>
      </c>
    </row>
    <row r="21" spans="2:11" ht="13.5" thickBot="1">
      <c r="B21" s="339">
        <v>600</v>
      </c>
      <c r="C21" s="339"/>
      <c r="D21" s="430" t="s">
        <v>417</v>
      </c>
      <c r="E21" s="365">
        <f aca="true" t="shared" si="1" ref="E21:K21">SUM(E18:E20)</f>
        <v>5857053</v>
      </c>
      <c r="F21" s="365">
        <f t="shared" si="1"/>
        <v>939500</v>
      </c>
      <c r="G21" s="365">
        <f t="shared" si="1"/>
        <v>0</v>
      </c>
      <c r="H21" s="365">
        <f t="shared" si="1"/>
        <v>0</v>
      </c>
      <c r="I21" s="365">
        <f t="shared" si="1"/>
        <v>0</v>
      </c>
      <c r="J21" s="365">
        <f t="shared" si="1"/>
        <v>0</v>
      </c>
      <c r="K21" s="365">
        <f t="shared" si="1"/>
        <v>4917553</v>
      </c>
    </row>
    <row r="22" spans="2:11" ht="25.5">
      <c r="B22" s="366">
        <v>630</v>
      </c>
      <c r="C22" s="366">
        <v>63003</v>
      </c>
      <c r="D22" s="367" t="s">
        <v>111</v>
      </c>
      <c r="E22" s="346">
        <f>SUM(F22+K22)</f>
        <v>44186</v>
      </c>
      <c r="F22" s="363">
        <v>44186</v>
      </c>
      <c r="G22" s="364"/>
      <c r="H22" s="319"/>
      <c r="I22" s="319"/>
      <c r="J22" s="319"/>
      <c r="K22" s="319">
        <v>0</v>
      </c>
    </row>
    <row r="23" spans="2:11" ht="13.5" thickBot="1">
      <c r="B23" s="339">
        <v>630</v>
      </c>
      <c r="C23" s="339"/>
      <c r="D23" s="431" t="s">
        <v>463</v>
      </c>
      <c r="E23" s="373">
        <f aca="true" t="shared" si="2" ref="E23:K23">SUM(E22)</f>
        <v>44186</v>
      </c>
      <c r="F23" s="373">
        <f t="shared" si="2"/>
        <v>44186</v>
      </c>
      <c r="G23" s="373">
        <f t="shared" si="2"/>
        <v>0</v>
      </c>
      <c r="H23" s="373">
        <f t="shared" si="2"/>
        <v>0</v>
      </c>
      <c r="I23" s="373">
        <f t="shared" si="2"/>
        <v>0</v>
      </c>
      <c r="J23" s="373">
        <f t="shared" si="2"/>
        <v>0</v>
      </c>
      <c r="K23" s="373">
        <f t="shared" si="2"/>
        <v>0</v>
      </c>
    </row>
    <row r="24" spans="2:11" ht="12.75">
      <c r="B24" s="359">
        <v>700</v>
      </c>
      <c r="C24" s="359">
        <v>70001</v>
      </c>
      <c r="D24" s="374" t="s">
        <v>112</v>
      </c>
      <c r="E24" s="357">
        <f>SUM(F24+K24)</f>
        <v>300000</v>
      </c>
      <c r="F24" s="357">
        <v>300000</v>
      </c>
      <c r="G24" s="357"/>
      <c r="H24" s="357">
        <v>300000</v>
      </c>
      <c r="I24" s="357"/>
      <c r="J24" s="357"/>
      <c r="K24" s="357"/>
    </row>
    <row r="25" spans="2:11" ht="12.75">
      <c r="B25" s="375">
        <v>700</v>
      </c>
      <c r="C25" s="375">
        <v>70005</v>
      </c>
      <c r="D25" s="376" t="s">
        <v>113</v>
      </c>
      <c r="E25" s="358">
        <f>SUM(F25+K25)</f>
        <v>274153</v>
      </c>
      <c r="F25" s="358">
        <v>175610</v>
      </c>
      <c r="G25" s="358"/>
      <c r="H25" s="358"/>
      <c r="I25" s="358"/>
      <c r="J25" s="358"/>
      <c r="K25" s="358">
        <v>98543</v>
      </c>
    </row>
    <row r="26" spans="2:11" ht="13.5" thickBot="1">
      <c r="B26" s="339">
        <v>700</v>
      </c>
      <c r="C26" s="339"/>
      <c r="D26" s="340" t="s">
        <v>418</v>
      </c>
      <c r="E26" s="347">
        <f aca="true" t="shared" si="3" ref="E26:J26">SUM(E24:E25)</f>
        <v>574153</v>
      </c>
      <c r="F26" s="347">
        <f t="shared" si="3"/>
        <v>475610</v>
      </c>
      <c r="G26" s="347">
        <f t="shared" si="3"/>
        <v>0</v>
      </c>
      <c r="H26" s="347">
        <f t="shared" si="3"/>
        <v>300000</v>
      </c>
      <c r="I26" s="347">
        <f t="shared" si="3"/>
        <v>0</v>
      </c>
      <c r="J26" s="347">
        <f t="shared" si="3"/>
        <v>0</v>
      </c>
      <c r="K26" s="347">
        <f>SUM(K24:K25)</f>
        <v>98543</v>
      </c>
    </row>
    <row r="27" spans="2:11" ht="12.75">
      <c r="B27" s="377">
        <v>710</v>
      </c>
      <c r="C27" s="377">
        <v>71004</v>
      </c>
      <c r="D27" s="360" t="s">
        <v>419</v>
      </c>
      <c r="E27" s="344">
        <f>SUM(F27+K27)</f>
        <v>426500</v>
      </c>
      <c r="F27" s="342">
        <v>426500</v>
      </c>
      <c r="G27" s="61">
        <v>5000</v>
      </c>
      <c r="H27" s="370"/>
      <c r="I27" s="370"/>
      <c r="J27" s="370"/>
      <c r="K27" s="318"/>
    </row>
    <row r="28" spans="2:11" ht="12.75">
      <c r="B28" s="378">
        <v>710</v>
      </c>
      <c r="C28" s="378">
        <v>71014</v>
      </c>
      <c r="D28" s="379" t="s">
        <v>114</v>
      </c>
      <c r="E28" s="346">
        <f>SUM(F28+K28)</f>
        <v>24900</v>
      </c>
      <c r="F28" s="363">
        <v>24900</v>
      </c>
      <c r="G28" s="371"/>
      <c r="H28" s="371"/>
      <c r="I28" s="371"/>
      <c r="J28" s="372"/>
      <c r="K28" s="319">
        <v>0</v>
      </c>
    </row>
    <row r="29" spans="2:11" ht="13.5" thickBot="1">
      <c r="B29" s="339">
        <v>710</v>
      </c>
      <c r="C29" s="339"/>
      <c r="D29" s="429" t="s">
        <v>420</v>
      </c>
      <c r="E29" s="347">
        <f aca="true" t="shared" si="4" ref="E29:K29">SUM(E28,E27)</f>
        <v>451400</v>
      </c>
      <c r="F29" s="347">
        <f t="shared" si="4"/>
        <v>451400</v>
      </c>
      <c r="G29" s="347">
        <f t="shared" si="4"/>
        <v>5000</v>
      </c>
      <c r="H29" s="347">
        <f t="shared" si="4"/>
        <v>0</v>
      </c>
      <c r="I29" s="347">
        <f t="shared" si="4"/>
        <v>0</v>
      </c>
      <c r="J29" s="347">
        <f t="shared" si="4"/>
        <v>0</v>
      </c>
      <c r="K29" s="347">
        <f t="shared" si="4"/>
        <v>0</v>
      </c>
    </row>
    <row r="30" spans="2:11" ht="12.75">
      <c r="B30" s="359">
        <v>750</v>
      </c>
      <c r="C30" s="359">
        <v>75011</v>
      </c>
      <c r="D30" s="384" t="s">
        <v>476</v>
      </c>
      <c r="E30" s="370">
        <f>SUM(F30+K30)</f>
        <v>470566</v>
      </c>
      <c r="F30" s="363">
        <v>470566</v>
      </c>
      <c r="G30" s="368">
        <v>448696</v>
      </c>
      <c r="H30" s="368"/>
      <c r="I30" s="368"/>
      <c r="J30" s="368"/>
      <c r="K30" s="368">
        <v>0</v>
      </c>
    </row>
    <row r="31" spans="2:11" ht="12.75">
      <c r="B31" s="57">
        <v>750</v>
      </c>
      <c r="C31" s="57">
        <v>75022</v>
      </c>
      <c r="D31" s="383" t="s">
        <v>421</v>
      </c>
      <c r="E31" s="370">
        <f>SUM(F31+K31)</f>
        <v>278846</v>
      </c>
      <c r="F31" s="363">
        <v>278846</v>
      </c>
      <c r="G31" s="61"/>
      <c r="H31" s="61"/>
      <c r="I31" s="61"/>
      <c r="J31" s="61"/>
      <c r="K31" s="61">
        <v>0</v>
      </c>
    </row>
    <row r="32" spans="2:11" ht="12.75">
      <c r="B32" s="58">
        <v>750</v>
      </c>
      <c r="C32" s="58">
        <v>75023</v>
      </c>
      <c r="D32" s="380" t="s">
        <v>422</v>
      </c>
      <c r="E32" s="370">
        <f>SUM(F32+K32)</f>
        <v>5474739</v>
      </c>
      <c r="F32" s="363">
        <f>5466739+8000</f>
        <v>5474739</v>
      </c>
      <c r="G32" s="61">
        <v>4361808</v>
      </c>
      <c r="H32" s="61"/>
      <c r="I32" s="61"/>
      <c r="J32" s="61"/>
      <c r="K32" s="61">
        <v>0</v>
      </c>
    </row>
    <row r="33" spans="2:11" ht="25.5">
      <c r="B33" s="97">
        <v>750</v>
      </c>
      <c r="C33" s="97">
        <v>75075</v>
      </c>
      <c r="D33" s="380" t="s">
        <v>423</v>
      </c>
      <c r="E33" s="370">
        <f>SUM(F33+K33)</f>
        <v>190700</v>
      </c>
      <c r="F33" s="363">
        <v>190700</v>
      </c>
      <c r="G33" s="61"/>
      <c r="H33" s="61"/>
      <c r="I33" s="61"/>
      <c r="J33" s="61"/>
      <c r="K33" s="61">
        <v>0</v>
      </c>
    </row>
    <row r="34" spans="2:11" ht="12.75">
      <c r="B34" s="100">
        <v>750</v>
      </c>
      <c r="C34" s="100">
        <v>75095</v>
      </c>
      <c r="D34" s="381" t="s">
        <v>116</v>
      </c>
      <c r="E34" s="382">
        <f>SUM(F34+K34)</f>
        <v>3483</v>
      </c>
      <c r="F34" s="363">
        <v>3483</v>
      </c>
      <c r="G34" s="382"/>
      <c r="H34" s="382"/>
      <c r="I34" s="382"/>
      <c r="J34" s="382"/>
      <c r="K34" s="382"/>
    </row>
    <row r="35" spans="2:11" ht="13.5" thickBot="1">
      <c r="B35" s="386">
        <v>750</v>
      </c>
      <c r="C35" s="386"/>
      <c r="D35" s="432" t="s">
        <v>424</v>
      </c>
      <c r="E35" s="387">
        <f aca="true" t="shared" si="5" ref="E35:K35">SUM(E30:E34)</f>
        <v>6418334</v>
      </c>
      <c r="F35" s="387">
        <f t="shared" si="5"/>
        <v>6418334</v>
      </c>
      <c r="G35" s="387">
        <f t="shared" si="5"/>
        <v>4810504</v>
      </c>
      <c r="H35" s="387">
        <f t="shared" si="5"/>
        <v>0</v>
      </c>
      <c r="I35" s="387">
        <f t="shared" si="5"/>
        <v>0</v>
      </c>
      <c r="J35" s="387">
        <f t="shared" si="5"/>
        <v>0</v>
      </c>
      <c r="K35" s="387">
        <f t="shared" si="5"/>
        <v>0</v>
      </c>
    </row>
    <row r="36" spans="2:11" ht="25.5">
      <c r="B36" s="463">
        <v>751</v>
      </c>
      <c r="C36" s="463">
        <v>75101</v>
      </c>
      <c r="D36" s="464" t="s">
        <v>425</v>
      </c>
      <c r="E36" s="466">
        <f>SUM(F36+K36)</f>
        <v>3624</v>
      </c>
      <c r="F36" s="395">
        <v>3624</v>
      </c>
      <c r="G36" s="465">
        <v>3624</v>
      </c>
      <c r="H36" s="465"/>
      <c r="I36" s="465"/>
      <c r="J36" s="465"/>
      <c r="K36" s="465"/>
    </row>
    <row r="37" spans="2:11" ht="51.75" thickBot="1">
      <c r="B37" s="390">
        <v>751</v>
      </c>
      <c r="C37" s="339"/>
      <c r="D37" s="356" t="s">
        <v>426</v>
      </c>
      <c r="E37" s="373">
        <f>SUM(F37+K37)</f>
        <v>3624</v>
      </c>
      <c r="F37" s="373">
        <f>SUM(G37:J37)</f>
        <v>3624</v>
      </c>
      <c r="G37" s="347">
        <f>SUM(G36)</f>
        <v>3624</v>
      </c>
      <c r="H37" s="347">
        <f>SUM(H36)</f>
        <v>0</v>
      </c>
      <c r="I37" s="347">
        <f>SUM(I36)</f>
        <v>0</v>
      </c>
      <c r="J37" s="347">
        <f>SUM(J36)</f>
        <v>0</v>
      </c>
      <c r="K37" s="347">
        <f>SUM(K36)</f>
        <v>0</v>
      </c>
    </row>
    <row r="38" spans="2:11" ht="12.75">
      <c r="B38" s="377">
        <v>754</v>
      </c>
      <c r="C38" s="377">
        <v>75404</v>
      </c>
      <c r="D38" s="389" t="s">
        <v>465</v>
      </c>
      <c r="E38" s="357">
        <f>SUM(F38+K38)</f>
        <v>37500</v>
      </c>
      <c r="F38" s="357">
        <f>SUM(G38:J38)</f>
        <v>37500</v>
      </c>
      <c r="G38" s="357"/>
      <c r="H38" s="357">
        <v>37500</v>
      </c>
      <c r="I38" s="357"/>
      <c r="J38" s="357"/>
      <c r="K38" s="357">
        <v>0</v>
      </c>
    </row>
    <row r="39" spans="2:11" ht="12.75">
      <c r="B39" s="58">
        <v>754</v>
      </c>
      <c r="C39" s="58">
        <v>75412</v>
      </c>
      <c r="D39" s="380" t="s">
        <v>427</v>
      </c>
      <c r="E39" s="342">
        <f>SUM(F39+K39)</f>
        <v>221130</v>
      </c>
      <c r="F39" s="342">
        <v>121130</v>
      </c>
      <c r="G39" s="61">
        <v>20285</v>
      </c>
      <c r="H39" s="61"/>
      <c r="I39" s="61"/>
      <c r="J39" s="61"/>
      <c r="K39" s="61">
        <v>100000</v>
      </c>
    </row>
    <row r="40" spans="2:11" ht="12.75">
      <c r="B40" s="100">
        <v>754</v>
      </c>
      <c r="C40" s="100">
        <v>75414</v>
      </c>
      <c r="D40" s="391" t="s">
        <v>428</v>
      </c>
      <c r="E40" s="363">
        <f>SUM(F40+K40)</f>
        <v>35000</v>
      </c>
      <c r="F40" s="363">
        <v>35000</v>
      </c>
      <c r="G40" s="363"/>
      <c r="H40" s="363"/>
      <c r="I40" s="363"/>
      <c r="J40" s="363"/>
      <c r="K40" s="363">
        <v>0</v>
      </c>
    </row>
    <row r="41" spans="2:11" ht="26.25" thickBot="1">
      <c r="B41" s="390">
        <v>754</v>
      </c>
      <c r="C41" s="390"/>
      <c r="D41" s="429" t="s">
        <v>429</v>
      </c>
      <c r="E41" s="347">
        <f>SUM(E38:E40)</f>
        <v>293630</v>
      </c>
      <c r="F41" s="347">
        <f aca="true" t="shared" si="6" ref="F41:K41">SUM(F38:F40)</f>
        <v>193630</v>
      </c>
      <c r="G41" s="347">
        <f t="shared" si="6"/>
        <v>20285</v>
      </c>
      <c r="H41" s="347">
        <f t="shared" si="6"/>
        <v>37500</v>
      </c>
      <c r="I41" s="347">
        <f t="shared" si="6"/>
        <v>0</v>
      </c>
      <c r="J41" s="347">
        <f t="shared" si="6"/>
        <v>0</v>
      </c>
      <c r="K41" s="347">
        <f t="shared" si="6"/>
        <v>100000</v>
      </c>
    </row>
    <row r="42" spans="2:11" ht="25.5">
      <c r="B42" s="388">
        <v>756</v>
      </c>
      <c r="C42" s="388">
        <v>75647</v>
      </c>
      <c r="D42" s="392" t="s">
        <v>430</v>
      </c>
      <c r="E42" s="357">
        <f>SUM(F42+K42)</f>
        <v>104840</v>
      </c>
      <c r="F42" s="357">
        <v>104840</v>
      </c>
      <c r="G42" s="357">
        <v>25150</v>
      </c>
      <c r="H42" s="357"/>
      <c r="I42" s="357"/>
      <c r="J42" s="357"/>
      <c r="K42" s="357"/>
    </row>
    <row r="43" spans="2:11" ht="39" thickBot="1">
      <c r="B43" s="390">
        <v>756</v>
      </c>
      <c r="C43" s="390"/>
      <c r="D43" s="431" t="s">
        <v>431</v>
      </c>
      <c r="E43" s="347">
        <f aca="true" t="shared" si="7" ref="E43:K43">SUM(E42)</f>
        <v>104840</v>
      </c>
      <c r="F43" s="347">
        <f t="shared" si="7"/>
        <v>104840</v>
      </c>
      <c r="G43" s="347">
        <f t="shared" si="7"/>
        <v>25150</v>
      </c>
      <c r="H43" s="347">
        <f t="shared" si="7"/>
        <v>0</v>
      </c>
      <c r="I43" s="347">
        <f t="shared" si="7"/>
        <v>0</v>
      </c>
      <c r="J43" s="347">
        <f t="shared" si="7"/>
        <v>0</v>
      </c>
      <c r="K43" s="347">
        <f t="shared" si="7"/>
        <v>0</v>
      </c>
    </row>
    <row r="44" spans="2:11" ht="38.25">
      <c r="B44" s="393">
        <v>757</v>
      </c>
      <c r="C44" s="393">
        <v>75702</v>
      </c>
      <c r="D44" s="415" t="s">
        <v>432</v>
      </c>
      <c r="E44" s="343">
        <f>SUM(F44+K44)</f>
        <v>871609</v>
      </c>
      <c r="F44" s="345">
        <f>SUM(G44:J44)</f>
        <v>871609</v>
      </c>
      <c r="G44" s="345"/>
      <c r="H44" s="345"/>
      <c r="I44" s="345">
        <f>824560+47200-151</f>
        <v>871609</v>
      </c>
      <c r="J44" s="345"/>
      <c r="K44" s="345"/>
    </row>
    <row r="45" spans="2:11" ht="13.5" thickBot="1">
      <c r="B45" s="54">
        <v>757</v>
      </c>
      <c r="C45" s="54"/>
      <c r="D45" s="433" t="s">
        <v>433</v>
      </c>
      <c r="E45" s="105">
        <f aca="true" t="shared" si="8" ref="E45:K45">SUM(E44)</f>
        <v>871609</v>
      </c>
      <c r="F45" s="105">
        <f t="shared" si="8"/>
        <v>871609</v>
      </c>
      <c r="G45" s="105">
        <f t="shared" si="8"/>
        <v>0</v>
      </c>
      <c r="H45" s="105">
        <f t="shared" si="8"/>
        <v>0</v>
      </c>
      <c r="I45" s="105">
        <f t="shared" si="8"/>
        <v>871609</v>
      </c>
      <c r="J45" s="105">
        <f t="shared" si="8"/>
        <v>0</v>
      </c>
      <c r="K45" s="105">
        <f t="shared" si="8"/>
        <v>0</v>
      </c>
    </row>
    <row r="46" spans="2:11" ht="12.75">
      <c r="B46" s="404">
        <v>758</v>
      </c>
      <c r="C46" s="404">
        <v>75818</v>
      </c>
      <c r="D46" s="405" t="s">
        <v>117</v>
      </c>
      <c r="E46" s="396">
        <f>SUM(F46+K46)</f>
        <v>1000</v>
      </c>
      <c r="F46" s="395">
        <f>SUM(G46:J46)</f>
        <v>1000</v>
      </c>
      <c r="G46" s="395">
        <v>1000</v>
      </c>
      <c r="H46" s="395"/>
      <c r="I46" s="395"/>
      <c r="J46" s="395"/>
      <c r="K46" s="395"/>
    </row>
    <row r="47" spans="2:11" ht="13.5" thickBot="1">
      <c r="B47" s="339">
        <v>758</v>
      </c>
      <c r="C47" s="339"/>
      <c r="D47" s="429" t="s">
        <v>434</v>
      </c>
      <c r="E47" s="347">
        <f aca="true" t="shared" si="9" ref="E47:K47">SUM(E46)</f>
        <v>1000</v>
      </c>
      <c r="F47" s="347">
        <f t="shared" si="9"/>
        <v>1000</v>
      </c>
      <c r="G47" s="347">
        <f t="shared" si="9"/>
        <v>1000</v>
      </c>
      <c r="H47" s="347">
        <f t="shared" si="9"/>
        <v>0</v>
      </c>
      <c r="I47" s="347">
        <f t="shared" si="9"/>
        <v>0</v>
      </c>
      <c r="J47" s="347">
        <f t="shared" si="9"/>
        <v>0</v>
      </c>
      <c r="K47" s="347">
        <f t="shared" si="9"/>
        <v>0</v>
      </c>
    </row>
    <row r="48" spans="2:11" ht="12.75">
      <c r="B48" s="359">
        <v>801</v>
      </c>
      <c r="C48" s="359">
        <v>80101</v>
      </c>
      <c r="D48" s="384" t="s">
        <v>118</v>
      </c>
      <c r="E48" s="397">
        <f aca="true" t="shared" si="10" ref="E48:E55">SUM(F48+K48)</f>
        <v>12931199</v>
      </c>
      <c r="F48" s="357">
        <f>8270199</f>
        <v>8270199</v>
      </c>
      <c r="G48" s="357">
        <v>6991919</v>
      </c>
      <c r="H48" s="398">
        <v>284088</v>
      </c>
      <c r="I48" s="357"/>
      <c r="J48" s="357"/>
      <c r="K48" s="357">
        <v>4661000</v>
      </c>
    </row>
    <row r="49" spans="2:11" ht="25.5">
      <c r="B49" s="97">
        <v>801</v>
      </c>
      <c r="C49" s="97">
        <v>80103</v>
      </c>
      <c r="D49" s="380" t="s">
        <v>119</v>
      </c>
      <c r="E49" s="370">
        <f t="shared" si="10"/>
        <v>398733</v>
      </c>
      <c r="F49" s="342">
        <v>398733</v>
      </c>
      <c r="G49" s="61">
        <v>361828</v>
      </c>
      <c r="H49" s="61"/>
      <c r="I49" s="61"/>
      <c r="J49" s="61"/>
      <c r="K49" s="61"/>
    </row>
    <row r="50" spans="2:11" ht="12.75">
      <c r="B50" s="58">
        <v>801</v>
      </c>
      <c r="C50" s="58">
        <v>80104</v>
      </c>
      <c r="D50" s="380" t="s">
        <v>120</v>
      </c>
      <c r="E50" s="370">
        <f t="shared" si="10"/>
        <v>2685437</v>
      </c>
      <c r="F50" s="342">
        <v>2185437</v>
      </c>
      <c r="G50" s="61">
        <v>1455040</v>
      </c>
      <c r="H50" s="61">
        <f>413110+50281+20062</f>
        <v>483453</v>
      </c>
      <c r="I50" s="61"/>
      <c r="J50" s="61"/>
      <c r="K50" s="61">
        <v>500000</v>
      </c>
    </row>
    <row r="51" spans="2:11" ht="12.75">
      <c r="B51" s="58">
        <v>801</v>
      </c>
      <c r="C51" s="58">
        <v>80110</v>
      </c>
      <c r="D51" s="380" t="s">
        <v>121</v>
      </c>
      <c r="E51" s="370">
        <f t="shared" si="10"/>
        <v>3117309</v>
      </c>
      <c r="F51" s="342">
        <v>3117309</v>
      </c>
      <c r="G51" s="61">
        <v>2708266</v>
      </c>
      <c r="H51" s="61"/>
      <c r="I51" s="61"/>
      <c r="J51" s="61"/>
      <c r="K51" s="61"/>
    </row>
    <row r="52" spans="2:11" ht="12.75">
      <c r="B52" s="58">
        <v>801</v>
      </c>
      <c r="C52" s="58">
        <v>80113</v>
      </c>
      <c r="D52" s="399" t="s">
        <v>122</v>
      </c>
      <c r="E52" s="370">
        <f t="shared" si="10"/>
        <v>820569</v>
      </c>
      <c r="F52" s="342">
        <v>820569</v>
      </c>
      <c r="G52" s="61">
        <v>165960</v>
      </c>
      <c r="H52" s="61"/>
      <c r="I52" s="61"/>
      <c r="J52" s="61"/>
      <c r="K52" s="61"/>
    </row>
    <row r="53" spans="2:11" ht="25.5">
      <c r="B53" s="97">
        <v>801</v>
      </c>
      <c r="C53" s="97">
        <v>80114</v>
      </c>
      <c r="D53" s="400" t="s">
        <v>466</v>
      </c>
      <c r="E53" s="370">
        <f t="shared" si="10"/>
        <v>1192477</v>
      </c>
      <c r="F53" s="342">
        <v>1192477</v>
      </c>
      <c r="G53" s="61">
        <v>1121528</v>
      </c>
      <c r="H53" s="61"/>
      <c r="I53" s="61"/>
      <c r="J53" s="61"/>
      <c r="K53" s="61"/>
    </row>
    <row r="54" spans="2:11" ht="12.75">
      <c r="B54" s="58">
        <v>801</v>
      </c>
      <c r="C54" s="58">
        <v>80146</v>
      </c>
      <c r="D54" s="399" t="s">
        <v>435</v>
      </c>
      <c r="E54" s="370">
        <f t="shared" si="10"/>
        <v>71458</v>
      </c>
      <c r="F54" s="342">
        <v>71458</v>
      </c>
      <c r="G54" s="61"/>
      <c r="H54" s="401"/>
      <c r="I54" s="401"/>
      <c r="J54" s="401"/>
      <c r="K54" s="401"/>
    </row>
    <row r="55" spans="2:11" ht="12.75">
      <c r="B55" s="375">
        <v>801</v>
      </c>
      <c r="C55" s="375">
        <v>80195</v>
      </c>
      <c r="D55" s="376" t="s">
        <v>436</v>
      </c>
      <c r="E55" s="402">
        <f t="shared" si="10"/>
        <v>17043</v>
      </c>
      <c r="F55" s="358">
        <v>17043</v>
      </c>
      <c r="G55" s="371">
        <v>7653</v>
      </c>
      <c r="H55" s="371">
        <v>5440</v>
      </c>
      <c r="I55" s="403"/>
      <c r="J55" s="403"/>
      <c r="K55" s="403"/>
    </row>
    <row r="56" spans="2:11" ht="13.5" thickBot="1">
      <c r="B56" s="339">
        <v>801</v>
      </c>
      <c r="C56" s="339"/>
      <c r="D56" s="431" t="s">
        <v>437</v>
      </c>
      <c r="E56" s="347">
        <f aca="true" t="shared" si="11" ref="E56:K56">SUM(E48:E55)</f>
        <v>21234225</v>
      </c>
      <c r="F56" s="347">
        <f t="shared" si="11"/>
        <v>16073225</v>
      </c>
      <c r="G56" s="347">
        <f t="shared" si="11"/>
        <v>12812194</v>
      </c>
      <c r="H56" s="347">
        <f>SUM(H48:H55)</f>
        <v>772981</v>
      </c>
      <c r="I56" s="347">
        <f t="shared" si="11"/>
        <v>0</v>
      </c>
      <c r="J56" s="347">
        <f t="shared" si="11"/>
        <v>0</v>
      </c>
      <c r="K56" s="347">
        <f t="shared" si="11"/>
        <v>5161000</v>
      </c>
    </row>
    <row r="57" spans="2:11" ht="12.75">
      <c r="B57" s="359">
        <v>851</v>
      </c>
      <c r="C57" s="359">
        <v>85153</v>
      </c>
      <c r="D57" s="384" t="s">
        <v>123</v>
      </c>
      <c r="E57" s="397">
        <f>SUM(F57+K57)</f>
        <v>20000</v>
      </c>
      <c r="F57" s="357">
        <v>20000</v>
      </c>
      <c r="G57" s="368"/>
      <c r="H57" s="368"/>
      <c r="I57" s="368"/>
      <c r="J57" s="368"/>
      <c r="K57" s="368"/>
    </row>
    <row r="58" spans="2:11" ht="12.75">
      <c r="B58" s="375">
        <v>851</v>
      </c>
      <c r="C58" s="375">
        <v>85154</v>
      </c>
      <c r="D58" s="376" t="s">
        <v>438</v>
      </c>
      <c r="E58" s="402">
        <f>SUM(F58+K58)</f>
        <v>325000</v>
      </c>
      <c r="F58" s="358">
        <v>325000</v>
      </c>
      <c r="G58" s="371">
        <v>169500</v>
      </c>
      <c r="H58" s="371"/>
      <c r="I58" s="371"/>
      <c r="J58" s="371"/>
      <c r="K58" s="371"/>
    </row>
    <row r="59" spans="2:11" ht="13.5" thickBot="1">
      <c r="B59" s="339">
        <v>851</v>
      </c>
      <c r="C59" s="339"/>
      <c r="D59" s="340" t="s">
        <v>439</v>
      </c>
      <c r="E59" s="347">
        <f aca="true" t="shared" si="12" ref="E59:K59">SUM(E57:E58)</f>
        <v>345000</v>
      </c>
      <c r="F59" s="347">
        <f t="shared" si="12"/>
        <v>345000</v>
      </c>
      <c r="G59" s="347">
        <f t="shared" si="12"/>
        <v>169500</v>
      </c>
      <c r="H59" s="347">
        <f t="shared" si="12"/>
        <v>0</v>
      </c>
      <c r="I59" s="347">
        <f t="shared" si="12"/>
        <v>0</v>
      </c>
      <c r="J59" s="347">
        <f t="shared" si="12"/>
        <v>0</v>
      </c>
      <c r="K59" s="347">
        <f t="shared" si="12"/>
        <v>0</v>
      </c>
    </row>
    <row r="60" spans="2:11" ht="12.75">
      <c r="B60" s="359">
        <v>852</v>
      </c>
      <c r="C60" s="359">
        <v>85202</v>
      </c>
      <c r="D60" s="384" t="s">
        <v>124</v>
      </c>
      <c r="E60" s="397">
        <f aca="true" t="shared" si="13" ref="E60:E66">SUM(F60+K60)</f>
        <v>96000</v>
      </c>
      <c r="F60" s="357">
        <v>96000</v>
      </c>
      <c r="G60" s="368"/>
      <c r="H60" s="368"/>
      <c r="I60" s="368"/>
      <c r="J60" s="368"/>
      <c r="K60" s="368"/>
    </row>
    <row r="61" spans="2:11" ht="12.75">
      <c r="B61" s="58">
        <v>852</v>
      </c>
      <c r="C61" s="58">
        <v>85203</v>
      </c>
      <c r="D61" s="380" t="s">
        <v>125</v>
      </c>
      <c r="E61" s="370">
        <f t="shared" si="13"/>
        <v>51500</v>
      </c>
      <c r="F61" s="342">
        <f>SUM(G61:J61)</f>
        <v>51500</v>
      </c>
      <c r="G61" s="61"/>
      <c r="H61" s="61">
        <v>51500</v>
      </c>
      <c r="I61" s="61"/>
      <c r="J61" s="61"/>
      <c r="K61" s="61"/>
    </row>
    <row r="62" spans="2:11" ht="38.25">
      <c r="B62" s="97">
        <v>852</v>
      </c>
      <c r="C62" s="97">
        <v>85212</v>
      </c>
      <c r="D62" s="399" t="s">
        <v>440</v>
      </c>
      <c r="E62" s="370">
        <f t="shared" si="13"/>
        <v>5196482</v>
      </c>
      <c r="F62" s="342">
        <v>5196482</v>
      </c>
      <c r="G62" s="61">
        <v>270334</v>
      </c>
      <c r="H62" s="61"/>
      <c r="I62" s="61"/>
      <c r="J62" s="61"/>
      <c r="K62" s="61"/>
    </row>
    <row r="63" spans="2:11" ht="25.5">
      <c r="B63" s="97">
        <v>852</v>
      </c>
      <c r="C63" s="97">
        <v>85213</v>
      </c>
      <c r="D63" s="399" t="s">
        <v>441</v>
      </c>
      <c r="E63" s="370">
        <f t="shared" si="13"/>
        <v>20000</v>
      </c>
      <c r="F63" s="342">
        <v>20000</v>
      </c>
      <c r="G63" s="61"/>
      <c r="H63" s="61"/>
      <c r="I63" s="61"/>
      <c r="J63" s="61"/>
      <c r="K63" s="61"/>
    </row>
    <row r="64" spans="2:11" ht="25.5">
      <c r="B64" s="97">
        <v>852</v>
      </c>
      <c r="C64" s="97">
        <v>85214</v>
      </c>
      <c r="D64" s="399" t="s">
        <v>442</v>
      </c>
      <c r="E64" s="370">
        <f t="shared" si="13"/>
        <v>422800</v>
      </c>
      <c r="F64" s="342">
        <v>422800</v>
      </c>
      <c r="G64" s="61"/>
      <c r="H64" s="61"/>
      <c r="I64" s="61"/>
      <c r="J64" s="61"/>
      <c r="K64" s="61"/>
    </row>
    <row r="65" spans="2:11" ht="12.75">
      <c r="B65" s="58">
        <v>852</v>
      </c>
      <c r="C65" s="58">
        <v>85215</v>
      </c>
      <c r="D65" s="399" t="s">
        <v>126</v>
      </c>
      <c r="E65" s="370">
        <f t="shared" si="13"/>
        <v>350000</v>
      </c>
      <c r="F65" s="342">
        <v>350000</v>
      </c>
      <c r="G65" s="61"/>
      <c r="H65" s="61"/>
      <c r="I65" s="61"/>
      <c r="J65" s="61"/>
      <c r="K65" s="61"/>
    </row>
    <row r="66" spans="2:11" ht="12.75">
      <c r="B66" s="58">
        <v>852</v>
      </c>
      <c r="C66" s="58">
        <v>85219</v>
      </c>
      <c r="D66" s="380" t="s">
        <v>127</v>
      </c>
      <c r="E66" s="370">
        <f t="shared" si="13"/>
        <v>1060555</v>
      </c>
      <c r="F66" s="342">
        <v>1060555</v>
      </c>
      <c r="G66" s="61">
        <v>906700</v>
      </c>
      <c r="H66" s="61"/>
      <c r="I66" s="61"/>
      <c r="J66" s="61"/>
      <c r="K66" s="61"/>
    </row>
    <row r="67" spans="2:11" ht="25.5">
      <c r="B67" s="97">
        <v>852</v>
      </c>
      <c r="C67" s="97">
        <v>85228</v>
      </c>
      <c r="D67" s="380" t="s">
        <v>443</v>
      </c>
      <c r="E67" s="370">
        <f aca="true" t="shared" si="14" ref="E67:E80">SUM(F67+K67)</f>
        <v>162870</v>
      </c>
      <c r="F67" s="342">
        <v>162870</v>
      </c>
      <c r="G67" s="61">
        <v>141770</v>
      </c>
      <c r="H67" s="61"/>
      <c r="I67" s="61"/>
      <c r="J67" s="61"/>
      <c r="K67" s="61"/>
    </row>
    <row r="68" spans="2:11" ht="12.75">
      <c r="B68" s="375">
        <v>852</v>
      </c>
      <c r="C68" s="375">
        <v>85295</v>
      </c>
      <c r="D68" s="376" t="s">
        <v>116</v>
      </c>
      <c r="E68" s="402">
        <f t="shared" si="14"/>
        <v>131600</v>
      </c>
      <c r="F68" s="358">
        <v>131600</v>
      </c>
      <c r="G68" s="371"/>
      <c r="H68" s="371"/>
      <c r="I68" s="371"/>
      <c r="J68" s="371"/>
      <c r="K68" s="371"/>
    </row>
    <row r="69" spans="2:11" ht="13.5" thickBot="1">
      <c r="B69" s="339">
        <v>852</v>
      </c>
      <c r="C69" s="339"/>
      <c r="D69" s="431" t="s">
        <v>444</v>
      </c>
      <c r="E69" s="347">
        <f aca="true" t="shared" si="15" ref="E69:K69">SUM(E60:E68)</f>
        <v>7491807</v>
      </c>
      <c r="F69" s="347">
        <f t="shared" si="15"/>
        <v>7491807</v>
      </c>
      <c r="G69" s="347">
        <f t="shared" si="15"/>
        <v>1318804</v>
      </c>
      <c r="H69" s="347">
        <f t="shared" si="15"/>
        <v>51500</v>
      </c>
      <c r="I69" s="347">
        <f t="shared" si="15"/>
        <v>0</v>
      </c>
      <c r="J69" s="347">
        <f t="shared" si="15"/>
        <v>0</v>
      </c>
      <c r="K69" s="347">
        <f t="shared" si="15"/>
        <v>0</v>
      </c>
    </row>
    <row r="70" spans="2:11" ht="12.75">
      <c r="B70" s="359">
        <v>854</v>
      </c>
      <c r="C70" s="359">
        <v>85401</v>
      </c>
      <c r="D70" s="384" t="s">
        <v>445</v>
      </c>
      <c r="E70" s="397">
        <f t="shared" si="14"/>
        <v>205393</v>
      </c>
      <c r="F70" s="357">
        <v>205393</v>
      </c>
      <c r="G70" s="368">
        <v>188826</v>
      </c>
      <c r="H70" s="368"/>
      <c r="I70" s="368"/>
      <c r="J70" s="368"/>
      <c r="K70" s="368"/>
    </row>
    <row r="71" spans="2:11" ht="38.25">
      <c r="B71" s="97">
        <v>854</v>
      </c>
      <c r="C71" s="97">
        <v>85412</v>
      </c>
      <c r="D71" s="400" t="s">
        <v>470</v>
      </c>
      <c r="E71" s="370">
        <f t="shared" si="14"/>
        <v>32167</v>
      </c>
      <c r="F71" s="342">
        <v>32167</v>
      </c>
      <c r="G71" s="61">
        <v>20273</v>
      </c>
      <c r="H71" s="61"/>
      <c r="I71" s="61"/>
      <c r="J71" s="61"/>
      <c r="K71" s="61"/>
    </row>
    <row r="72" spans="2:11" ht="12.75">
      <c r="B72" s="375">
        <v>854</v>
      </c>
      <c r="C72" s="375">
        <v>85415</v>
      </c>
      <c r="D72" s="406" t="s">
        <v>128</v>
      </c>
      <c r="E72" s="402">
        <f t="shared" si="14"/>
        <v>48800</v>
      </c>
      <c r="F72" s="358">
        <v>48800</v>
      </c>
      <c r="G72" s="371"/>
      <c r="H72" s="371"/>
      <c r="I72" s="371"/>
      <c r="J72" s="371"/>
      <c r="K72" s="371"/>
    </row>
    <row r="73" spans="2:11" ht="26.25" thickBot="1">
      <c r="B73" s="339">
        <v>854</v>
      </c>
      <c r="C73" s="339"/>
      <c r="D73" s="431" t="s">
        <v>446</v>
      </c>
      <c r="E73" s="347">
        <f aca="true" t="shared" si="16" ref="E73:K73">SUM(E70:E72)</f>
        <v>286360</v>
      </c>
      <c r="F73" s="347">
        <f t="shared" si="16"/>
        <v>286360</v>
      </c>
      <c r="G73" s="347">
        <f t="shared" si="16"/>
        <v>209099</v>
      </c>
      <c r="H73" s="347">
        <f t="shared" si="16"/>
        <v>0</v>
      </c>
      <c r="I73" s="347">
        <f t="shared" si="16"/>
        <v>0</v>
      </c>
      <c r="J73" s="347">
        <f t="shared" si="16"/>
        <v>0</v>
      </c>
      <c r="K73" s="347">
        <f t="shared" si="16"/>
        <v>0</v>
      </c>
    </row>
    <row r="74" spans="2:11" ht="12.75">
      <c r="B74" s="359">
        <v>900</v>
      </c>
      <c r="C74" s="359">
        <v>90001</v>
      </c>
      <c r="D74" s="384" t="s">
        <v>129</v>
      </c>
      <c r="E74" s="397">
        <f t="shared" si="14"/>
        <v>684965</v>
      </c>
      <c r="F74" s="357">
        <v>14965</v>
      </c>
      <c r="G74" s="368"/>
      <c r="H74" s="368"/>
      <c r="I74" s="368"/>
      <c r="J74" s="368"/>
      <c r="K74" s="368">
        <v>670000</v>
      </c>
    </row>
    <row r="75" spans="2:11" ht="12.75">
      <c r="B75" s="58">
        <v>900</v>
      </c>
      <c r="C75" s="58">
        <v>90002</v>
      </c>
      <c r="D75" s="380" t="s">
        <v>130</v>
      </c>
      <c r="E75" s="370">
        <f t="shared" si="14"/>
        <v>277960</v>
      </c>
      <c r="F75" s="342">
        <v>127960</v>
      </c>
      <c r="G75" s="61"/>
      <c r="H75" s="61"/>
      <c r="I75" s="61"/>
      <c r="J75" s="61"/>
      <c r="K75" s="61">
        <v>150000</v>
      </c>
    </row>
    <row r="76" spans="2:11" ht="12.75">
      <c r="B76" s="58">
        <v>900</v>
      </c>
      <c r="C76" s="58">
        <v>90003</v>
      </c>
      <c r="D76" s="380" t="s">
        <v>131</v>
      </c>
      <c r="E76" s="370">
        <f t="shared" si="14"/>
        <v>464550</v>
      </c>
      <c r="F76" s="342">
        <v>464550</v>
      </c>
      <c r="G76" s="61">
        <v>12750</v>
      </c>
      <c r="H76" s="61"/>
      <c r="I76" s="61"/>
      <c r="J76" s="61"/>
      <c r="K76" s="61"/>
    </row>
    <row r="77" spans="2:11" ht="12.75">
      <c r="B77" s="58">
        <v>900</v>
      </c>
      <c r="C77" s="58">
        <v>90004</v>
      </c>
      <c r="D77" s="380" t="s">
        <v>447</v>
      </c>
      <c r="E77" s="370">
        <f t="shared" si="14"/>
        <v>530150</v>
      </c>
      <c r="F77" s="342">
        <v>530150</v>
      </c>
      <c r="G77" s="61"/>
      <c r="H77" s="61"/>
      <c r="I77" s="61"/>
      <c r="J77" s="61"/>
      <c r="K77" s="61"/>
    </row>
    <row r="78" spans="2:11" ht="12.75">
      <c r="B78" s="58">
        <v>900</v>
      </c>
      <c r="C78" s="58">
        <v>90013</v>
      </c>
      <c r="D78" s="408" t="s">
        <v>472</v>
      </c>
      <c r="E78" s="370">
        <f>SUM(F78+K78)</f>
        <v>108000</v>
      </c>
      <c r="F78" s="342">
        <v>8000</v>
      </c>
      <c r="G78" s="61"/>
      <c r="H78" s="61"/>
      <c r="I78" s="61"/>
      <c r="J78" s="61"/>
      <c r="K78" s="61">
        <v>100000</v>
      </c>
    </row>
    <row r="79" spans="2:11" ht="12.75">
      <c r="B79" s="58">
        <v>900</v>
      </c>
      <c r="C79" s="58">
        <v>90015</v>
      </c>
      <c r="D79" s="380" t="s">
        <v>132</v>
      </c>
      <c r="E79" s="370">
        <f t="shared" si="14"/>
        <v>1002609</v>
      </c>
      <c r="F79" s="342">
        <v>1002609</v>
      </c>
      <c r="G79" s="61"/>
      <c r="H79" s="61"/>
      <c r="I79" s="61"/>
      <c r="J79" s="61"/>
      <c r="K79" s="61"/>
    </row>
    <row r="80" spans="2:11" ht="25.5" customHeight="1">
      <c r="B80" s="97">
        <v>900</v>
      </c>
      <c r="C80" s="97">
        <v>90095</v>
      </c>
      <c r="D80" s="400" t="s">
        <v>473</v>
      </c>
      <c r="E80" s="342">
        <f t="shared" si="14"/>
        <v>31000</v>
      </c>
      <c r="F80" s="342">
        <v>31000</v>
      </c>
      <c r="G80" s="61"/>
      <c r="H80" s="61"/>
      <c r="I80" s="61"/>
      <c r="J80" s="61"/>
      <c r="K80" s="61"/>
    </row>
    <row r="81" spans="2:11" ht="12.75">
      <c r="B81" s="375">
        <v>900</v>
      </c>
      <c r="C81" s="375">
        <v>90095</v>
      </c>
      <c r="D81" s="376" t="s">
        <v>116</v>
      </c>
      <c r="E81" s="358">
        <f>SUM(F81+K81)</f>
        <v>51740</v>
      </c>
      <c r="F81" s="358">
        <v>51740</v>
      </c>
      <c r="G81" s="371">
        <v>5000</v>
      </c>
      <c r="H81" s="371">
        <v>10000</v>
      </c>
      <c r="I81" s="371"/>
      <c r="J81" s="371"/>
      <c r="K81" s="371"/>
    </row>
    <row r="82" spans="2:11" ht="26.25" thickBot="1">
      <c r="B82" s="386">
        <v>900</v>
      </c>
      <c r="C82" s="386">
        <v>900</v>
      </c>
      <c r="D82" s="432" t="s">
        <v>448</v>
      </c>
      <c r="E82" s="412">
        <f aca="true" t="shared" si="17" ref="E82:K82">SUM(E74:E81)</f>
        <v>3150974</v>
      </c>
      <c r="F82" s="412">
        <f t="shared" si="17"/>
        <v>2230974</v>
      </c>
      <c r="G82" s="412">
        <f t="shared" si="17"/>
        <v>17750</v>
      </c>
      <c r="H82" s="407">
        <f t="shared" si="17"/>
        <v>10000</v>
      </c>
      <c r="I82" s="407">
        <f t="shared" si="17"/>
        <v>0</v>
      </c>
      <c r="J82" s="407">
        <f t="shared" si="17"/>
        <v>0</v>
      </c>
      <c r="K82" s="347">
        <f t="shared" si="17"/>
        <v>920000</v>
      </c>
    </row>
    <row r="83" spans="2:11" ht="12.75">
      <c r="B83" s="359">
        <v>921</v>
      </c>
      <c r="C83" s="359">
        <v>92105</v>
      </c>
      <c r="D83" s="374" t="s">
        <v>474</v>
      </c>
      <c r="E83" s="357">
        <f aca="true" t="shared" si="18" ref="E83:E89">SUM(F83+K83)</f>
        <v>122000</v>
      </c>
      <c r="F83" s="357">
        <v>122000</v>
      </c>
      <c r="G83" s="368"/>
      <c r="H83" s="368">
        <v>104000</v>
      </c>
      <c r="I83" s="409"/>
      <c r="J83" s="409"/>
      <c r="K83" s="368"/>
    </row>
    <row r="84" spans="2:11" ht="12.75">
      <c r="B84" s="58">
        <v>921</v>
      </c>
      <c r="C84" s="58">
        <v>92109</v>
      </c>
      <c r="D84" s="380" t="s">
        <v>449</v>
      </c>
      <c r="E84" s="342">
        <f t="shared" si="18"/>
        <v>1979665</v>
      </c>
      <c r="F84" s="342">
        <f>1901165-6500</f>
        <v>1894665</v>
      </c>
      <c r="G84" s="61">
        <v>585</v>
      </c>
      <c r="H84" s="61">
        <f>1414950-6500</f>
        <v>1408450</v>
      </c>
      <c r="I84" s="61"/>
      <c r="J84" s="61"/>
      <c r="K84" s="61">
        <v>85000</v>
      </c>
    </row>
    <row r="85" spans="2:11" ht="12.75">
      <c r="B85" s="58">
        <v>921</v>
      </c>
      <c r="C85" s="58">
        <v>92116</v>
      </c>
      <c r="D85" s="380" t="s">
        <v>133</v>
      </c>
      <c r="E85" s="342">
        <f t="shared" si="18"/>
        <v>318100</v>
      </c>
      <c r="F85" s="342">
        <f>SUM(G85:J85)</f>
        <v>318100</v>
      </c>
      <c r="G85" s="61"/>
      <c r="H85" s="61">
        <v>318100</v>
      </c>
      <c r="I85" s="61"/>
      <c r="J85" s="61"/>
      <c r="K85" s="61"/>
    </row>
    <row r="86" spans="2:11" ht="12.75">
      <c r="B86" s="375">
        <v>921</v>
      </c>
      <c r="C86" s="375">
        <v>92120</v>
      </c>
      <c r="D86" s="376" t="s">
        <v>450</v>
      </c>
      <c r="E86" s="358">
        <f t="shared" si="18"/>
        <v>3070000</v>
      </c>
      <c r="F86" s="358">
        <f>SUM(G86:J86)</f>
        <v>70000</v>
      </c>
      <c r="G86" s="371"/>
      <c r="H86" s="371">
        <v>70000</v>
      </c>
      <c r="I86" s="371"/>
      <c r="J86" s="371"/>
      <c r="K86" s="371">
        <v>3000000</v>
      </c>
    </row>
    <row r="87" spans="2:11" ht="26.25" thickBot="1">
      <c r="B87" s="339">
        <v>921</v>
      </c>
      <c r="C87" s="339">
        <v>921</v>
      </c>
      <c r="D87" s="431" t="s">
        <v>451</v>
      </c>
      <c r="E87" s="347">
        <f>SUM(E83:E86)</f>
        <v>5489765</v>
      </c>
      <c r="F87" s="347">
        <f aca="true" t="shared" si="19" ref="F87:K87">SUM(F83:F86)</f>
        <v>2404765</v>
      </c>
      <c r="G87" s="347">
        <f t="shared" si="19"/>
        <v>585</v>
      </c>
      <c r="H87" s="347">
        <f t="shared" si="19"/>
        <v>1900550</v>
      </c>
      <c r="I87" s="347">
        <f t="shared" si="19"/>
        <v>0</v>
      </c>
      <c r="J87" s="347">
        <f t="shared" si="19"/>
        <v>0</v>
      </c>
      <c r="K87" s="347">
        <f t="shared" si="19"/>
        <v>3085000</v>
      </c>
    </row>
    <row r="88" spans="2:11" ht="12.75">
      <c r="B88" s="359">
        <v>926</v>
      </c>
      <c r="C88" s="359">
        <v>92601</v>
      </c>
      <c r="D88" s="384" t="s">
        <v>134</v>
      </c>
      <c r="E88" s="394">
        <f t="shared" si="18"/>
        <v>9462166</v>
      </c>
      <c r="F88" s="357">
        <v>112756</v>
      </c>
      <c r="G88" s="368">
        <v>1054</v>
      </c>
      <c r="H88" s="368"/>
      <c r="I88" s="368"/>
      <c r="J88" s="368"/>
      <c r="K88" s="368">
        <v>9349410</v>
      </c>
    </row>
    <row r="89" spans="2:11" ht="12.75">
      <c r="B89" s="100">
        <v>926</v>
      </c>
      <c r="C89" s="100">
        <v>92605</v>
      </c>
      <c r="D89" s="381" t="s">
        <v>452</v>
      </c>
      <c r="E89" s="358">
        <f t="shared" si="18"/>
        <v>552602</v>
      </c>
      <c r="F89" s="363">
        <v>552602</v>
      </c>
      <c r="G89" s="67"/>
      <c r="H89" s="67">
        <v>394000</v>
      </c>
      <c r="I89" s="67"/>
      <c r="J89" s="67"/>
      <c r="K89" s="67"/>
    </row>
    <row r="90" spans="2:11" ht="13.5" thickBot="1">
      <c r="B90" s="339">
        <v>926</v>
      </c>
      <c r="C90" s="339">
        <v>92605</v>
      </c>
      <c r="D90" s="429" t="s">
        <v>453</v>
      </c>
      <c r="E90" s="347">
        <f aca="true" t="shared" si="20" ref="E90:K90">SUM(E88:E89)</f>
        <v>10014768</v>
      </c>
      <c r="F90" s="347">
        <f t="shared" si="20"/>
        <v>665358</v>
      </c>
      <c r="G90" s="347">
        <f t="shared" si="20"/>
        <v>1054</v>
      </c>
      <c r="H90" s="347">
        <f t="shared" si="20"/>
        <v>394000</v>
      </c>
      <c r="I90" s="347">
        <f t="shared" si="20"/>
        <v>0</v>
      </c>
      <c r="J90" s="347">
        <f t="shared" si="20"/>
        <v>0</v>
      </c>
      <c r="K90" s="347">
        <f t="shared" si="20"/>
        <v>9349410</v>
      </c>
    </row>
    <row r="91" spans="2:11" ht="27" customHeight="1" thickBot="1">
      <c r="B91" s="410"/>
      <c r="C91" s="411"/>
      <c r="D91" s="413" t="s">
        <v>454</v>
      </c>
      <c r="E91" s="414">
        <f>SUM(E90,E87,E82,E73,E69,E59,E56,E47,E45,E43,E41,E37,E35,E29,E26,E21,E17,E23)</f>
        <v>62789600</v>
      </c>
      <c r="F91" s="414">
        <f aca="true" t="shared" si="21" ref="F91:K91">SUM(F90,F87,F82,F73,F69,F59,F56,F47,F45,F43,F41,F37,F35,F29,F26,F21,F17,F23)</f>
        <v>39158094</v>
      </c>
      <c r="G91" s="414">
        <f t="shared" si="21"/>
        <v>19394549</v>
      </c>
      <c r="H91" s="414">
        <f t="shared" si="21"/>
        <v>3466531</v>
      </c>
      <c r="I91" s="414">
        <f t="shared" si="21"/>
        <v>871609</v>
      </c>
      <c r="J91" s="414">
        <f t="shared" si="21"/>
        <v>0</v>
      </c>
      <c r="K91" s="414">
        <f t="shared" si="21"/>
        <v>23631506</v>
      </c>
    </row>
  </sheetData>
  <mergeCells count="9">
    <mergeCell ref="C10:C12"/>
    <mergeCell ref="D10:D12"/>
    <mergeCell ref="B7:K7"/>
    <mergeCell ref="B10:B12"/>
    <mergeCell ref="E10:E12"/>
    <mergeCell ref="F10:K10"/>
    <mergeCell ref="F11:F12"/>
    <mergeCell ref="G11:J11"/>
    <mergeCell ref="K11:K12"/>
  </mergeCells>
  <printOptions/>
  <pageMargins left="0.2" right="0.2" top="0.18" bottom="0.16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O5" sqref="O5"/>
    </sheetView>
  </sheetViews>
  <sheetFormatPr defaultColWidth="9.140625" defaultRowHeight="12.75"/>
  <cols>
    <col min="1" max="1" width="5.57421875" style="48" customWidth="1"/>
    <col min="2" max="2" width="6.8515625" style="48" customWidth="1"/>
    <col min="3" max="3" width="7.7109375" style="48" customWidth="1"/>
    <col min="4" max="4" width="8.140625" style="48" customWidth="1"/>
    <col min="5" max="5" width="23.421875" style="48" customWidth="1"/>
    <col min="6" max="6" width="7.28125" style="48" customWidth="1"/>
    <col min="7" max="7" width="8.57421875" style="48" customWidth="1"/>
    <col min="8" max="8" width="12.421875" style="48" customWidth="1"/>
    <col min="9" max="10" width="10.140625" style="48" customWidth="1"/>
    <col min="11" max="11" width="12.57421875" style="48" customWidth="1"/>
    <col min="12" max="12" width="14.421875" style="48" customWidth="1"/>
    <col min="13" max="13" width="9.8515625" style="48" customWidth="1"/>
    <col min="14" max="14" width="9.57421875" style="48" customWidth="1"/>
    <col min="15" max="15" width="19.00390625" style="48" customWidth="1"/>
    <col min="16" max="16384" width="9.140625" style="48" customWidth="1"/>
  </cols>
  <sheetData>
    <row r="1" ht="12.75">
      <c r="O1" s="1" t="s">
        <v>135</v>
      </c>
    </row>
    <row r="2" ht="12.75">
      <c r="O2" s="1" t="s">
        <v>545</v>
      </c>
    </row>
    <row r="3" ht="12.75">
      <c r="O3" s="1" t="s">
        <v>1</v>
      </c>
    </row>
    <row r="4" ht="12.75">
      <c r="O4" s="1" t="s">
        <v>544</v>
      </c>
    </row>
    <row r="8" spans="1:15" ht="18">
      <c r="A8" s="488" t="s">
        <v>407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</row>
    <row r="9" spans="1:15" ht="10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 t="s">
        <v>136</v>
      </c>
    </row>
    <row r="10" spans="1:15" s="110" customFormat="1" ht="19.5" customHeight="1">
      <c r="A10" s="499" t="s">
        <v>137</v>
      </c>
      <c r="B10" s="499" t="s">
        <v>3</v>
      </c>
      <c r="C10" s="499" t="s">
        <v>138</v>
      </c>
      <c r="D10" s="499" t="s">
        <v>4</v>
      </c>
      <c r="E10" s="491" t="s">
        <v>139</v>
      </c>
      <c r="F10" s="492" t="s">
        <v>534</v>
      </c>
      <c r="G10" s="491" t="s">
        <v>140</v>
      </c>
      <c r="H10" s="491" t="s">
        <v>141</v>
      </c>
      <c r="I10" s="491"/>
      <c r="J10" s="491"/>
      <c r="K10" s="491"/>
      <c r="L10" s="491"/>
      <c r="M10" s="491"/>
      <c r="N10" s="491"/>
      <c r="O10" s="491" t="s">
        <v>142</v>
      </c>
    </row>
    <row r="11" spans="1:15" s="110" customFormat="1" ht="19.5" customHeight="1">
      <c r="A11" s="499"/>
      <c r="B11" s="499"/>
      <c r="C11" s="499"/>
      <c r="D11" s="499"/>
      <c r="E11" s="491"/>
      <c r="F11" s="486"/>
      <c r="G11" s="491"/>
      <c r="H11" s="485" t="s">
        <v>404</v>
      </c>
      <c r="I11" s="485" t="s">
        <v>143</v>
      </c>
      <c r="J11" s="485"/>
      <c r="K11" s="485"/>
      <c r="L11" s="485"/>
      <c r="M11" s="485" t="s">
        <v>145</v>
      </c>
      <c r="N11" s="485" t="s">
        <v>408</v>
      </c>
      <c r="O11" s="491"/>
    </row>
    <row r="12" spans="1:15" s="110" customFormat="1" ht="29.25" customHeight="1">
      <c r="A12" s="499"/>
      <c r="B12" s="499"/>
      <c r="C12" s="499"/>
      <c r="D12" s="499"/>
      <c r="E12" s="491"/>
      <c r="F12" s="486"/>
      <c r="G12" s="491"/>
      <c r="H12" s="485"/>
      <c r="I12" s="485" t="s">
        <v>146</v>
      </c>
      <c r="J12" s="485" t="s">
        <v>147</v>
      </c>
      <c r="K12" s="485" t="s">
        <v>148</v>
      </c>
      <c r="L12" s="485" t="s">
        <v>149</v>
      </c>
      <c r="M12" s="485"/>
      <c r="N12" s="485"/>
      <c r="O12" s="491"/>
    </row>
    <row r="13" spans="1:15" s="110" customFormat="1" ht="12" customHeight="1">
      <c r="A13" s="499"/>
      <c r="B13" s="499"/>
      <c r="C13" s="499"/>
      <c r="D13" s="499"/>
      <c r="E13" s="491"/>
      <c r="F13" s="486"/>
      <c r="G13" s="491"/>
      <c r="H13" s="485"/>
      <c r="I13" s="485"/>
      <c r="J13" s="485"/>
      <c r="K13" s="485"/>
      <c r="L13" s="485"/>
      <c r="M13" s="485"/>
      <c r="N13" s="485"/>
      <c r="O13" s="491"/>
    </row>
    <row r="14" spans="1:15" s="110" customFormat="1" ht="8.25" customHeight="1">
      <c r="A14" s="499"/>
      <c r="B14" s="499"/>
      <c r="C14" s="499"/>
      <c r="D14" s="499"/>
      <c r="E14" s="491"/>
      <c r="F14" s="487"/>
      <c r="G14" s="491"/>
      <c r="H14" s="485"/>
      <c r="I14" s="485"/>
      <c r="J14" s="485"/>
      <c r="K14" s="485"/>
      <c r="L14" s="485"/>
      <c r="M14" s="485"/>
      <c r="N14" s="485"/>
      <c r="O14" s="491"/>
    </row>
    <row r="15" spans="1:15" ht="7.5" customHeight="1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/>
      <c r="G15" s="111">
        <v>6</v>
      </c>
      <c r="H15" s="111">
        <v>7</v>
      </c>
      <c r="I15" s="111">
        <v>8</v>
      </c>
      <c r="J15" s="111">
        <v>9</v>
      </c>
      <c r="K15" s="111">
        <v>10</v>
      </c>
      <c r="L15" s="111">
        <v>11</v>
      </c>
      <c r="M15" s="111">
        <v>12</v>
      </c>
      <c r="N15" s="111">
        <v>13</v>
      </c>
      <c r="O15" s="111">
        <v>14</v>
      </c>
    </row>
    <row r="16" spans="1:15" ht="39" customHeight="1">
      <c r="A16" s="112" t="s">
        <v>150</v>
      </c>
      <c r="B16" s="113">
        <v>600</v>
      </c>
      <c r="C16" s="113">
        <v>60016</v>
      </c>
      <c r="D16" s="113">
        <v>6050</v>
      </c>
      <c r="E16" s="114" t="s">
        <v>151</v>
      </c>
      <c r="F16" s="17" t="s">
        <v>535</v>
      </c>
      <c r="G16" s="18">
        <v>1600000</v>
      </c>
      <c r="H16" s="18">
        <v>500000</v>
      </c>
      <c r="I16" s="18"/>
      <c r="J16" s="18">
        <v>500000</v>
      </c>
      <c r="K16" s="46" t="s">
        <v>152</v>
      </c>
      <c r="L16" s="18"/>
      <c r="M16" s="115">
        <v>600000</v>
      </c>
      <c r="N16" s="116"/>
      <c r="O16" s="117" t="s">
        <v>153</v>
      </c>
    </row>
    <row r="17" spans="1:15" ht="39" customHeight="1">
      <c r="A17" s="39" t="s">
        <v>154</v>
      </c>
      <c r="B17" s="113">
        <v>900</v>
      </c>
      <c r="C17" s="113">
        <v>90001</v>
      </c>
      <c r="D17" s="113">
        <v>6050</v>
      </c>
      <c r="E17" s="46" t="s">
        <v>158</v>
      </c>
      <c r="F17" s="46" t="s">
        <v>536</v>
      </c>
      <c r="G17" s="33">
        <v>5949161</v>
      </c>
      <c r="H17" s="33">
        <v>500000</v>
      </c>
      <c r="I17" s="33">
        <v>500000</v>
      </c>
      <c r="J17" s="33"/>
      <c r="K17" s="46" t="s">
        <v>152</v>
      </c>
      <c r="L17" s="118"/>
      <c r="M17" s="33">
        <v>1500000</v>
      </c>
      <c r="N17" s="18">
        <v>500000</v>
      </c>
      <c r="O17" s="117" t="s">
        <v>153</v>
      </c>
    </row>
    <row r="18" spans="1:15" ht="39" customHeight="1">
      <c r="A18" s="113" t="s">
        <v>155</v>
      </c>
      <c r="B18" s="113">
        <v>900</v>
      </c>
      <c r="C18" s="113">
        <v>90013</v>
      </c>
      <c r="D18" s="113">
        <v>6650</v>
      </c>
      <c r="E18" s="46" t="s">
        <v>406</v>
      </c>
      <c r="F18" s="46" t="s">
        <v>537</v>
      </c>
      <c r="G18" s="127">
        <v>220000</v>
      </c>
      <c r="H18" s="33">
        <f>I18+J18</f>
        <v>100000</v>
      </c>
      <c r="I18" s="33">
        <v>100000</v>
      </c>
      <c r="J18" s="33"/>
      <c r="K18" s="46" t="s">
        <v>152</v>
      </c>
      <c r="L18" s="118"/>
      <c r="M18" s="33">
        <v>120000</v>
      </c>
      <c r="N18" s="18"/>
      <c r="O18" s="117" t="s">
        <v>153</v>
      </c>
    </row>
    <row r="19" spans="1:15" ht="39" customHeight="1">
      <c r="A19" s="39" t="s">
        <v>156</v>
      </c>
      <c r="B19" s="113">
        <v>926</v>
      </c>
      <c r="C19" s="113">
        <v>92601</v>
      </c>
      <c r="D19" s="113">
        <v>6050</v>
      </c>
      <c r="E19" s="46" t="s">
        <v>161</v>
      </c>
      <c r="F19" s="46" t="s">
        <v>538</v>
      </c>
      <c r="G19" s="33">
        <f>H19+M19+N19+1000000</f>
        <v>32000000</v>
      </c>
      <c r="H19" s="33">
        <f>I19+J19</f>
        <v>8789410</v>
      </c>
      <c r="I19" s="33">
        <f>6!H34</f>
        <v>3285410</v>
      </c>
      <c r="J19" s="33">
        <f>6!I34</f>
        <v>5504000</v>
      </c>
      <c r="K19" s="46" t="s">
        <v>152</v>
      </c>
      <c r="L19" s="118"/>
      <c r="M19" s="33">
        <v>15210590</v>
      </c>
      <c r="N19" s="18">
        <v>7000000</v>
      </c>
      <c r="O19" s="117" t="s">
        <v>153</v>
      </c>
    </row>
    <row r="20" spans="1:15" ht="49.5" customHeight="1">
      <c r="A20" s="113" t="s">
        <v>157</v>
      </c>
      <c r="B20" s="113">
        <v>926</v>
      </c>
      <c r="C20" s="113">
        <v>92601</v>
      </c>
      <c r="D20" s="113">
        <v>6050</v>
      </c>
      <c r="E20" s="46" t="s">
        <v>477</v>
      </c>
      <c r="F20" s="46" t="s">
        <v>539</v>
      </c>
      <c r="G20" s="33">
        <v>3000000</v>
      </c>
      <c r="H20" s="33">
        <v>500000</v>
      </c>
      <c r="I20" s="33">
        <v>500000</v>
      </c>
      <c r="J20" s="33"/>
      <c r="K20" s="46" t="s">
        <v>152</v>
      </c>
      <c r="L20" s="118"/>
      <c r="M20" s="33">
        <v>2500000</v>
      </c>
      <c r="N20" s="18"/>
      <c r="O20" s="117" t="s">
        <v>153</v>
      </c>
    </row>
    <row r="21" spans="1:15" ht="22.5" customHeight="1">
      <c r="A21" s="494" t="s">
        <v>105</v>
      </c>
      <c r="B21" s="495"/>
      <c r="C21" s="495"/>
      <c r="D21" s="495"/>
      <c r="E21" s="484"/>
      <c r="F21" s="467"/>
      <c r="G21" s="119">
        <f aca="true" t="shared" si="0" ref="G21:N21">SUM(G16:G20)</f>
        <v>42769161</v>
      </c>
      <c r="H21" s="119">
        <f t="shared" si="0"/>
        <v>10389410</v>
      </c>
      <c r="I21" s="119">
        <f t="shared" si="0"/>
        <v>4385410</v>
      </c>
      <c r="J21" s="119">
        <f t="shared" si="0"/>
        <v>6004000</v>
      </c>
      <c r="K21" s="119">
        <f t="shared" si="0"/>
        <v>0</v>
      </c>
      <c r="L21" s="119">
        <f t="shared" si="0"/>
        <v>0</v>
      </c>
      <c r="M21" s="119">
        <f t="shared" si="0"/>
        <v>19930590</v>
      </c>
      <c r="N21" s="119">
        <f t="shared" si="0"/>
        <v>7500000</v>
      </c>
      <c r="O21" s="120" t="s">
        <v>162</v>
      </c>
    </row>
    <row r="22" spans="1:15" ht="22.5" customHeight="1">
      <c r="A22" s="121"/>
      <c r="B22" s="121"/>
      <c r="C22" s="121"/>
      <c r="D22" s="121"/>
      <c r="E22" s="121"/>
      <c r="F22" s="121"/>
      <c r="G22" s="122"/>
      <c r="H22" s="122"/>
      <c r="I22" s="122"/>
      <c r="J22" s="122"/>
      <c r="K22" s="122"/>
      <c r="L22" s="122"/>
      <c r="M22" s="122"/>
      <c r="N22" s="122"/>
      <c r="O22" s="123"/>
    </row>
    <row r="23" spans="1:15" ht="12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12.75">
      <c r="A24" s="124" t="s">
        <v>163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5" ht="12.75">
      <c r="A25" s="124" t="s">
        <v>164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</row>
    <row r="26" spans="1:15" ht="12.75">
      <c r="A26" s="124" t="s">
        <v>165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15" ht="12.75">
      <c r="A27" s="124" t="s">
        <v>166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ht="12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</sheetData>
  <mergeCells count="19">
    <mergeCell ref="A8:O8"/>
    <mergeCell ref="A10:A14"/>
    <mergeCell ref="B10:B14"/>
    <mergeCell ref="C10:C14"/>
    <mergeCell ref="D10:D14"/>
    <mergeCell ref="E10:E14"/>
    <mergeCell ref="G10:G14"/>
    <mergeCell ref="H10:N10"/>
    <mergeCell ref="O10:O14"/>
    <mergeCell ref="H11:H14"/>
    <mergeCell ref="A21:E21"/>
    <mergeCell ref="I11:L11"/>
    <mergeCell ref="M11:M14"/>
    <mergeCell ref="N11:N14"/>
    <mergeCell ref="I12:I14"/>
    <mergeCell ref="J12:J14"/>
    <mergeCell ref="K12:K14"/>
    <mergeCell ref="L12:L14"/>
    <mergeCell ref="F10:F14"/>
  </mergeCells>
  <printOptions/>
  <pageMargins left="0.4724409448818898" right="0.1968503937007874" top="0.22" bottom="0.16" header="0.17" footer="0.16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L5" sqref="L5"/>
    </sheetView>
  </sheetViews>
  <sheetFormatPr defaultColWidth="9.140625" defaultRowHeight="12.75"/>
  <cols>
    <col min="1" max="1" width="4.140625" style="48" customWidth="1"/>
    <col min="2" max="2" width="6.8515625" style="48" customWidth="1"/>
    <col min="3" max="3" width="7.7109375" style="48" customWidth="1"/>
    <col min="4" max="4" width="6.00390625" style="48" customWidth="1"/>
    <col min="5" max="5" width="35.140625" style="48" customWidth="1"/>
    <col min="6" max="6" width="8.8515625" style="48" customWidth="1"/>
    <col min="7" max="7" width="9.421875" style="48" customWidth="1"/>
    <col min="8" max="8" width="9.00390625" style="48" customWidth="1"/>
    <col min="9" max="9" width="9.421875" style="48" customWidth="1"/>
    <col min="10" max="10" width="10.8515625" style="48" customWidth="1"/>
    <col min="11" max="11" width="13.28125" style="48" customWidth="1"/>
    <col min="12" max="12" width="20.28125" style="48" customWidth="1"/>
    <col min="13" max="16384" width="9.140625" style="48" customWidth="1"/>
  </cols>
  <sheetData>
    <row r="1" ht="12.75">
      <c r="L1" s="1" t="s">
        <v>167</v>
      </c>
    </row>
    <row r="2" ht="12.75">
      <c r="L2" s="1" t="s">
        <v>545</v>
      </c>
    </row>
    <row r="3" ht="12.75">
      <c r="L3" s="1" t="s">
        <v>1</v>
      </c>
    </row>
    <row r="4" ht="12.75">
      <c r="L4" s="1" t="s">
        <v>544</v>
      </c>
    </row>
    <row r="6" spans="1:12" ht="18">
      <c r="A6" s="488" t="s">
        <v>403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</row>
    <row r="7" spans="1:12" ht="10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 t="s">
        <v>136</v>
      </c>
    </row>
    <row r="8" spans="1:12" s="110" customFormat="1" ht="19.5" customHeight="1">
      <c r="A8" s="499" t="s">
        <v>137</v>
      </c>
      <c r="B8" s="499" t="s">
        <v>3</v>
      </c>
      <c r="C8" s="499" t="s">
        <v>138</v>
      </c>
      <c r="D8" s="499" t="s">
        <v>4</v>
      </c>
      <c r="E8" s="491" t="s">
        <v>168</v>
      </c>
      <c r="F8" s="491" t="s">
        <v>140</v>
      </c>
      <c r="G8" s="491" t="s">
        <v>141</v>
      </c>
      <c r="H8" s="491"/>
      <c r="I8" s="491"/>
      <c r="J8" s="491"/>
      <c r="K8" s="491"/>
      <c r="L8" s="482" t="s">
        <v>142</v>
      </c>
    </row>
    <row r="9" spans="1:12" s="110" customFormat="1" ht="19.5" customHeight="1">
      <c r="A9" s="499"/>
      <c r="B9" s="499"/>
      <c r="C9" s="499"/>
      <c r="D9" s="499"/>
      <c r="E9" s="491"/>
      <c r="F9" s="491"/>
      <c r="G9" s="485" t="s">
        <v>404</v>
      </c>
      <c r="H9" s="485" t="s">
        <v>143</v>
      </c>
      <c r="I9" s="485"/>
      <c r="J9" s="485"/>
      <c r="K9" s="485"/>
      <c r="L9" s="482"/>
    </row>
    <row r="10" spans="1:12" s="110" customFormat="1" ht="29.25" customHeight="1">
      <c r="A10" s="499"/>
      <c r="B10" s="499"/>
      <c r="C10" s="499"/>
      <c r="D10" s="499"/>
      <c r="E10" s="491"/>
      <c r="F10" s="491"/>
      <c r="G10" s="485"/>
      <c r="H10" s="485" t="s">
        <v>146</v>
      </c>
      <c r="I10" s="485" t="s">
        <v>147</v>
      </c>
      <c r="J10" s="485" t="s">
        <v>169</v>
      </c>
      <c r="K10" s="485" t="s">
        <v>149</v>
      </c>
      <c r="L10" s="482"/>
    </row>
    <row r="11" spans="1:12" s="110" customFormat="1" ht="9" customHeight="1">
      <c r="A11" s="499"/>
      <c r="B11" s="499"/>
      <c r="C11" s="499"/>
      <c r="D11" s="499"/>
      <c r="E11" s="491"/>
      <c r="F11" s="491"/>
      <c r="G11" s="485"/>
      <c r="H11" s="485"/>
      <c r="I11" s="485"/>
      <c r="J11" s="485"/>
      <c r="K11" s="485"/>
      <c r="L11" s="482"/>
    </row>
    <row r="12" spans="1:12" s="110" customFormat="1" ht="6.75" customHeight="1">
      <c r="A12" s="499"/>
      <c r="B12" s="499"/>
      <c r="C12" s="499"/>
      <c r="D12" s="499"/>
      <c r="E12" s="491"/>
      <c r="F12" s="491"/>
      <c r="G12" s="485"/>
      <c r="H12" s="485"/>
      <c r="I12" s="485"/>
      <c r="J12" s="485"/>
      <c r="K12" s="485"/>
      <c r="L12" s="482"/>
    </row>
    <row r="13" spans="1:12" ht="7.5" customHeight="1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</row>
    <row r="14" spans="1:12" ht="38.25" customHeight="1">
      <c r="A14" s="30" t="s">
        <v>150</v>
      </c>
      <c r="B14" s="125">
        <v>600</v>
      </c>
      <c r="C14" s="125">
        <v>60004</v>
      </c>
      <c r="D14" s="125">
        <v>6050</v>
      </c>
      <c r="E14" s="325" t="s">
        <v>401</v>
      </c>
      <c r="F14" s="326">
        <v>250000</v>
      </c>
      <c r="G14" s="116">
        <f aca="true" t="shared" si="0" ref="G14:G36">H14+I14</f>
        <v>250000</v>
      </c>
      <c r="H14" s="327">
        <v>250000</v>
      </c>
      <c r="I14" s="125"/>
      <c r="J14" s="188" t="s">
        <v>152</v>
      </c>
      <c r="K14" s="324"/>
      <c r="L14" s="323" t="s">
        <v>153</v>
      </c>
    </row>
    <row r="15" spans="1:12" ht="38.25" customHeight="1">
      <c r="A15" s="113" t="s">
        <v>154</v>
      </c>
      <c r="B15" s="320">
        <v>600</v>
      </c>
      <c r="C15" s="320">
        <v>60013</v>
      </c>
      <c r="D15" s="320">
        <v>6300</v>
      </c>
      <c r="E15" s="17" t="s">
        <v>405</v>
      </c>
      <c r="F15" s="321">
        <v>218954</v>
      </c>
      <c r="G15" s="18">
        <f t="shared" si="0"/>
        <v>168954</v>
      </c>
      <c r="H15" s="322">
        <v>168954</v>
      </c>
      <c r="I15" s="18"/>
      <c r="J15" s="17" t="s">
        <v>152</v>
      </c>
      <c r="K15" s="18"/>
      <c r="L15" s="323" t="s">
        <v>153</v>
      </c>
    </row>
    <row r="16" spans="1:12" ht="38.25" customHeight="1">
      <c r="A16" s="113" t="s">
        <v>155</v>
      </c>
      <c r="B16" s="113">
        <v>600</v>
      </c>
      <c r="C16" s="113">
        <v>60016</v>
      </c>
      <c r="D16" s="113">
        <v>6050</v>
      </c>
      <c r="E16" s="114" t="s">
        <v>151</v>
      </c>
      <c r="F16" s="18">
        <v>1600000</v>
      </c>
      <c r="G16" s="33">
        <f t="shared" si="0"/>
        <v>500000</v>
      </c>
      <c r="H16" s="18">
        <v>0</v>
      </c>
      <c r="I16" s="18">
        <v>500000</v>
      </c>
      <c r="J16" s="46" t="s">
        <v>152</v>
      </c>
      <c r="K16" s="18"/>
      <c r="L16" s="117" t="s">
        <v>153</v>
      </c>
    </row>
    <row r="17" spans="1:12" ht="50.25" customHeight="1">
      <c r="A17" s="113" t="s">
        <v>156</v>
      </c>
      <c r="B17" s="320">
        <v>600</v>
      </c>
      <c r="C17" s="320">
        <v>60016</v>
      </c>
      <c r="D17" s="320">
        <v>6050</v>
      </c>
      <c r="E17" s="17" t="s">
        <v>393</v>
      </c>
      <c r="F17" s="18">
        <v>5500000</v>
      </c>
      <c r="G17" s="33">
        <f t="shared" si="0"/>
        <v>3166000</v>
      </c>
      <c r="H17" s="18">
        <v>0</v>
      </c>
      <c r="I17" s="33">
        <v>3166000</v>
      </c>
      <c r="J17" s="46" t="s">
        <v>152</v>
      </c>
      <c r="K17" s="18"/>
      <c r="L17" s="117" t="s">
        <v>153</v>
      </c>
    </row>
    <row r="18" spans="1:12" ht="39" customHeight="1">
      <c r="A18" s="113" t="s">
        <v>157</v>
      </c>
      <c r="B18" s="113">
        <v>600</v>
      </c>
      <c r="C18" s="113">
        <v>60016</v>
      </c>
      <c r="D18" s="113">
        <v>6050</v>
      </c>
      <c r="E18" s="114" t="s">
        <v>394</v>
      </c>
      <c r="F18" s="18">
        <v>50000</v>
      </c>
      <c r="G18" s="33">
        <f t="shared" si="0"/>
        <v>50000</v>
      </c>
      <c r="H18" s="18">
        <v>50000</v>
      </c>
      <c r="I18" s="33"/>
      <c r="J18" s="46" t="s">
        <v>152</v>
      </c>
      <c r="K18" s="18"/>
      <c r="L18" s="117" t="s">
        <v>153</v>
      </c>
    </row>
    <row r="19" spans="1:12" ht="38.25" customHeight="1">
      <c r="A19" s="113" t="s">
        <v>159</v>
      </c>
      <c r="B19" s="113">
        <v>600</v>
      </c>
      <c r="C19" s="113">
        <v>60016</v>
      </c>
      <c r="D19" s="113">
        <v>6050</v>
      </c>
      <c r="E19" s="114" t="s">
        <v>395</v>
      </c>
      <c r="F19" s="18">
        <v>782599</v>
      </c>
      <c r="G19" s="33">
        <f t="shared" si="0"/>
        <v>782599</v>
      </c>
      <c r="H19" s="18">
        <v>782599</v>
      </c>
      <c r="I19" s="33"/>
      <c r="J19" s="46" t="s">
        <v>152</v>
      </c>
      <c r="K19" s="18"/>
      <c r="L19" s="117" t="s">
        <v>153</v>
      </c>
    </row>
    <row r="20" spans="1:12" ht="38.25" customHeight="1">
      <c r="A20" s="113" t="s">
        <v>160</v>
      </c>
      <c r="B20" s="113">
        <v>700</v>
      </c>
      <c r="C20" s="113">
        <v>70005</v>
      </c>
      <c r="D20" s="113">
        <v>6050</v>
      </c>
      <c r="E20" s="46" t="s">
        <v>170</v>
      </c>
      <c r="F20" s="33">
        <v>98543</v>
      </c>
      <c r="G20" s="33">
        <f t="shared" si="0"/>
        <v>98543</v>
      </c>
      <c r="H20" s="33">
        <v>98543</v>
      </c>
      <c r="I20" s="33"/>
      <c r="J20" s="46" t="s">
        <v>152</v>
      </c>
      <c r="K20" s="33"/>
      <c r="L20" s="117" t="s">
        <v>153</v>
      </c>
    </row>
    <row r="21" spans="1:12" ht="38.25" customHeight="1">
      <c r="A21" s="113" t="s">
        <v>171</v>
      </c>
      <c r="B21" s="113">
        <v>754</v>
      </c>
      <c r="C21" s="113">
        <v>75412</v>
      </c>
      <c r="D21" s="113">
        <v>6050</v>
      </c>
      <c r="E21" s="46" t="s">
        <v>402</v>
      </c>
      <c r="F21" s="33">
        <v>1000000</v>
      </c>
      <c r="G21" s="33">
        <f t="shared" si="0"/>
        <v>100000</v>
      </c>
      <c r="H21" s="33">
        <v>100000</v>
      </c>
      <c r="I21" s="33"/>
      <c r="J21" s="46" t="s">
        <v>152</v>
      </c>
      <c r="K21" s="33"/>
      <c r="L21" s="117" t="s">
        <v>153</v>
      </c>
    </row>
    <row r="22" spans="1:12" ht="38.25" customHeight="1">
      <c r="A22" s="113" t="s">
        <v>172</v>
      </c>
      <c r="B22" s="113">
        <v>801</v>
      </c>
      <c r="C22" s="113">
        <v>80101</v>
      </c>
      <c r="D22" s="113">
        <v>6050</v>
      </c>
      <c r="E22" s="46" t="s">
        <v>397</v>
      </c>
      <c r="F22" s="33">
        <v>4831000</v>
      </c>
      <c r="G22" s="33">
        <f t="shared" si="0"/>
        <v>4661000</v>
      </c>
      <c r="H22" s="33">
        <v>331000</v>
      </c>
      <c r="I22" s="33">
        <v>4330000</v>
      </c>
      <c r="J22" s="46" t="s">
        <v>152</v>
      </c>
      <c r="K22" s="33"/>
      <c r="L22" s="117" t="s">
        <v>153</v>
      </c>
    </row>
    <row r="23" spans="1:12" ht="38.25" customHeight="1">
      <c r="A23" s="113" t="s">
        <v>173</v>
      </c>
      <c r="B23" s="113">
        <v>801</v>
      </c>
      <c r="C23" s="113">
        <v>80104</v>
      </c>
      <c r="D23" s="113">
        <v>6050</v>
      </c>
      <c r="E23" s="46" t="s">
        <v>396</v>
      </c>
      <c r="F23" s="33">
        <v>800000</v>
      </c>
      <c r="G23" s="33">
        <f t="shared" si="0"/>
        <v>500000</v>
      </c>
      <c r="H23" s="33">
        <v>500000</v>
      </c>
      <c r="I23" s="33"/>
      <c r="J23" s="46" t="s">
        <v>152</v>
      </c>
      <c r="K23" s="33"/>
      <c r="L23" s="117" t="s">
        <v>153</v>
      </c>
    </row>
    <row r="24" spans="1:12" ht="38.25" customHeight="1">
      <c r="A24" s="113" t="s">
        <v>174</v>
      </c>
      <c r="B24" s="113">
        <v>900</v>
      </c>
      <c r="C24" s="113">
        <v>90001</v>
      </c>
      <c r="D24" s="113">
        <v>6050</v>
      </c>
      <c r="E24" s="46" t="s">
        <v>376</v>
      </c>
      <c r="F24" s="33">
        <v>3500000</v>
      </c>
      <c r="G24" s="33">
        <f t="shared" si="0"/>
        <v>500000</v>
      </c>
      <c r="H24" s="33">
        <v>500000</v>
      </c>
      <c r="I24" s="33"/>
      <c r="J24" s="46" t="s">
        <v>152</v>
      </c>
      <c r="K24" s="33"/>
      <c r="L24" s="117" t="s">
        <v>153</v>
      </c>
    </row>
    <row r="25" spans="1:12" ht="38.25" customHeight="1">
      <c r="A25" s="113" t="s">
        <v>175</v>
      </c>
      <c r="B25" s="113">
        <v>900</v>
      </c>
      <c r="C25" s="113">
        <v>90001</v>
      </c>
      <c r="D25" s="113">
        <v>6050</v>
      </c>
      <c r="E25" s="46" t="s">
        <v>398</v>
      </c>
      <c r="F25" s="33">
        <v>50000</v>
      </c>
      <c r="G25" s="33">
        <f t="shared" si="0"/>
        <v>50000</v>
      </c>
      <c r="H25" s="33">
        <v>50000</v>
      </c>
      <c r="I25" s="33"/>
      <c r="J25" s="46" t="s">
        <v>152</v>
      </c>
      <c r="K25" s="33"/>
      <c r="L25" s="117" t="s">
        <v>153</v>
      </c>
    </row>
    <row r="26" spans="1:12" ht="38.25" customHeight="1">
      <c r="A26" s="113" t="s">
        <v>374</v>
      </c>
      <c r="B26" s="113">
        <v>900</v>
      </c>
      <c r="C26" s="113">
        <v>90001</v>
      </c>
      <c r="D26" s="113">
        <v>6050</v>
      </c>
      <c r="E26" s="46" t="s">
        <v>532</v>
      </c>
      <c r="F26" s="33">
        <v>50000</v>
      </c>
      <c r="G26" s="33">
        <f t="shared" si="0"/>
        <v>50000</v>
      </c>
      <c r="H26" s="33">
        <v>50000</v>
      </c>
      <c r="I26" s="33"/>
      <c r="J26" s="46" t="s">
        <v>152</v>
      </c>
      <c r="K26" s="33"/>
      <c r="L26" s="117" t="s">
        <v>153</v>
      </c>
    </row>
    <row r="27" spans="1:12" ht="38.25" customHeight="1">
      <c r="A27" s="113" t="s">
        <v>176</v>
      </c>
      <c r="B27" s="113">
        <v>900</v>
      </c>
      <c r="C27" s="113">
        <v>90001</v>
      </c>
      <c r="D27" s="113">
        <v>6050</v>
      </c>
      <c r="E27" s="46" t="s">
        <v>399</v>
      </c>
      <c r="F27" s="33">
        <v>50000</v>
      </c>
      <c r="G27" s="33">
        <f t="shared" si="0"/>
        <v>50000</v>
      </c>
      <c r="H27" s="33">
        <v>50000</v>
      </c>
      <c r="I27" s="33"/>
      <c r="J27" s="46" t="s">
        <v>152</v>
      </c>
      <c r="K27" s="33"/>
      <c r="L27" s="117" t="s">
        <v>153</v>
      </c>
    </row>
    <row r="28" spans="1:12" ht="38.25" customHeight="1">
      <c r="A28" s="113" t="s">
        <v>177</v>
      </c>
      <c r="B28" s="113">
        <v>900</v>
      </c>
      <c r="C28" s="113">
        <v>90001</v>
      </c>
      <c r="D28" s="113">
        <v>6050</v>
      </c>
      <c r="E28" s="46" t="s">
        <v>471</v>
      </c>
      <c r="F28" s="33">
        <v>10000</v>
      </c>
      <c r="G28" s="33">
        <f t="shared" si="0"/>
        <v>10000</v>
      </c>
      <c r="H28" s="33">
        <v>10000</v>
      </c>
      <c r="I28" s="33"/>
      <c r="J28" s="46" t="s">
        <v>152</v>
      </c>
      <c r="K28" s="33"/>
      <c r="L28" s="117" t="s">
        <v>153</v>
      </c>
    </row>
    <row r="29" spans="1:12" ht="38.25" customHeight="1">
      <c r="A29" s="113" t="s">
        <v>178</v>
      </c>
      <c r="B29" s="113">
        <v>900</v>
      </c>
      <c r="C29" s="113">
        <v>90001</v>
      </c>
      <c r="D29" s="113">
        <v>6050</v>
      </c>
      <c r="E29" s="46" t="s">
        <v>531</v>
      </c>
      <c r="F29" s="33">
        <v>10000</v>
      </c>
      <c r="G29" s="33">
        <f t="shared" si="0"/>
        <v>10000</v>
      </c>
      <c r="H29" s="33">
        <v>10000</v>
      </c>
      <c r="I29" s="33"/>
      <c r="J29" s="46" t="s">
        <v>152</v>
      </c>
      <c r="K29" s="33"/>
      <c r="L29" s="117" t="s">
        <v>153</v>
      </c>
    </row>
    <row r="30" spans="1:12" ht="38.25" customHeight="1">
      <c r="A30" s="113" t="s">
        <v>179</v>
      </c>
      <c r="B30" s="113">
        <v>900</v>
      </c>
      <c r="C30" s="113">
        <v>90002</v>
      </c>
      <c r="D30" s="113">
        <v>6050</v>
      </c>
      <c r="E30" s="46" t="s">
        <v>180</v>
      </c>
      <c r="F30" s="127">
        <v>1077000</v>
      </c>
      <c r="G30" s="33">
        <f t="shared" si="0"/>
        <v>150000</v>
      </c>
      <c r="H30" s="33">
        <v>150000</v>
      </c>
      <c r="I30" s="33"/>
      <c r="J30" s="46" t="s">
        <v>152</v>
      </c>
      <c r="K30" s="33"/>
      <c r="L30" s="117" t="s">
        <v>153</v>
      </c>
    </row>
    <row r="31" spans="1:12" ht="38.25" customHeight="1">
      <c r="A31" s="113" t="s">
        <v>478</v>
      </c>
      <c r="B31" s="113">
        <v>900</v>
      </c>
      <c r="C31" s="113">
        <v>90013</v>
      </c>
      <c r="D31" s="113">
        <v>6650</v>
      </c>
      <c r="E31" s="46" t="s">
        <v>406</v>
      </c>
      <c r="F31" s="127">
        <v>220000</v>
      </c>
      <c r="G31" s="33">
        <f t="shared" si="0"/>
        <v>100000</v>
      </c>
      <c r="H31" s="33">
        <v>100000</v>
      </c>
      <c r="I31" s="33"/>
      <c r="J31" s="46" t="s">
        <v>152</v>
      </c>
      <c r="K31" s="33"/>
      <c r="L31" s="117" t="s">
        <v>153</v>
      </c>
    </row>
    <row r="32" spans="1:12" ht="38.25" customHeight="1">
      <c r="A32" s="113" t="s">
        <v>479</v>
      </c>
      <c r="B32" s="113">
        <v>921</v>
      </c>
      <c r="C32" s="113">
        <v>92109</v>
      </c>
      <c r="D32" s="113">
        <v>6060</v>
      </c>
      <c r="E32" s="46" t="s">
        <v>181</v>
      </c>
      <c r="F32" s="33">
        <v>85000</v>
      </c>
      <c r="G32" s="33">
        <f t="shared" si="0"/>
        <v>85000</v>
      </c>
      <c r="H32" s="33">
        <v>85000</v>
      </c>
      <c r="I32" s="33"/>
      <c r="J32" s="46" t="s">
        <v>152</v>
      </c>
      <c r="K32" s="33"/>
      <c r="L32" s="117" t="s">
        <v>153</v>
      </c>
    </row>
    <row r="33" spans="1:12" ht="38.25" customHeight="1">
      <c r="A33" s="113" t="s">
        <v>480</v>
      </c>
      <c r="B33" s="113">
        <v>921</v>
      </c>
      <c r="C33" s="113">
        <v>92120</v>
      </c>
      <c r="D33" s="113">
        <v>6050</v>
      </c>
      <c r="E33" s="46" t="s">
        <v>182</v>
      </c>
      <c r="F33" s="33">
        <v>4000000</v>
      </c>
      <c r="G33" s="33">
        <f t="shared" si="0"/>
        <v>3000000</v>
      </c>
      <c r="H33" s="33">
        <v>1500000</v>
      </c>
      <c r="I33" s="33">
        <v>1500000</v>
      </c>
      <c r="J33" s="46" t="s">
        <v>152</v>
      </c>
      <c r="K33" s="33"/>
      <c r="L33" s="117" t="s">
        <v>153</v>
      </c>
    </row>
    <row r="34" spans="1:12" ht="38.25" customHeight="1">
      <c r="A34" s="113" t="s">
        <v>481</v>
      </c>
      <c r="B34" s="113">
        <v>926</v>
      </c>
      <c r="C34" s="113">
        <v>92601</v>
      </c>
      <c r="D34" s="113">
        <v>6050</v>
      </c>
      <c r="E34" s="46" t="s">
        <v>161</v>
      </c>
      <c r="F34" s="33">
        <v>32000000</v>
      </c>
      <c r="G34" s="33">
        <f t="shared" si="0"/>
        <v>8789410</v>
      </c>
      <c r="H34" s="33">
        <f>3000000+285410</f>
        <v>3285410</v>
      </c>
      <c r="I34" s="33">
        <f>4000000+1504000</f>
        <v>5504000</v>
      </c>
      <c r="J34" s="46" t="s">
        <v>152</v>
      </c>
      <c r="K34" s="33"/>
      <c r="L34" s="117" t="s">
        <v>153</v>
      </c>
    </row>
    <row r="35" spans="1:12" ht="38.25" customHeight="1">
      <c r="A35" s="113" t="s">
        <v>518</v>
      </c>
      <c r="B35" s="113">
        <v>926</v>
      </c>
      <c r="C35" s="113">
        <v>92601</v>
      </c>
      <c r="D35" s="113">
        <v>6050</v>
      </c>
      <c r="E35" s="45" t="s">
        <v>400</v>
      </c>
      <c r="F35" s="13">
        <v>3000000</v>
      </c>
      <c r="G35" s="13">
        <f>H35+I35</f>
        <v>500000</v>
      </c>
      <c r="H35" s="13">
        <v>500000</v>
      </c>
      <c r="I35" s="13"/>
      <c r="J35" s="46" t="s">
        <v>152</v>
      </c>
      <c r="K35" s="13"/>
      <c r="L35" s="117" t="s">
        <v>153</v>
      </c>
    </row>
    <row r="36" spans="1:12" ht="38.25" customHeight="1">
      <c r="A36" s="113" t="s">
        <v>518</v>
      </c>
      <c r="B36" s="113">
        <v>926</v>
      </c>
      <c r="C36" s="113">
        <v>92605</v>
      </c>
      <c r="D36" s="113">
        <v>6050</v>
      </c>
      <c r="E36" s="45" t="s">
        <v>542</v>
      </c>
      <c r="F36" s="13">
        <v>60000</v>
      </c>
      <c r="G36" s="13">
        <f t="shared" si="0"/>
        <v>60000</v>
      </c>
      <c r="H36" s="13">
        <v>60000</v>
      </c>
      <c r="I36" s="13"/>
      <c r="J36" s="46" t="s">
        <v>152</v>
      </c>
      <c r="K36" s="13"/>
      <c r="L36" s="117" t="s">
        <v>153</v>
      </c>
    </row>
    <row r="37" spans="1:12" ht="22.5" customHeight="1">
      <c r="A37" s="489" t="s">
        <v>105</v>
      </c>
      <c r="B37" s="489"/>
      <c r="C37" s="489"/>
      <c r="D37" s="489"/>
      <c r="E37" s="489"/>
      <c r="F37" s="119">
        <f>SUM(F15:F36)</f>
        <v>58993096</v>
      </c>
      <c r="G37" s="119">
        <f>SUM(G14:G36)</f>
        <v>23631506</v>
      </c>
      <c r="H37" s="119">
        <f>SUM(H14:H36)</f>
        <v>8631506</v>
      </c>
      <c r="I37" s="119">
        <f>SUM(I15:I36)</f>
        <v>15000000</v>
      </c>
      <c r="J37" s="119">
        <v>0</v>
      </c>
      <c r="K37" s="119">
        <v>0</v>
      </c>
      <c r="L37" s="120" t="s">
        <v>162</v>
      </c>
    </row>
    <row r="38" spans="1:12" ht="12.75">
      <c r="A38" s="124" t="s">
        <v>163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</row>
    <row r="39" spans="1:12" ht="12.75">
      <c r="A39" s="124" t="s">
        <v>164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</row>
    <row r="40" spans="1:12" ht="12.75">
      <c r="A40" s="124" t="s">
        <v>165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</row>
    <row r="41" spans="1:12" ht="12.75">
      <c r="A41" s="124" t="s">
        <v>166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</row>
    <row r="42" spans="1:12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</row>
    <row r="43" spans="1:12" ht="12.75">
      <c r="A43" s="128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</row>
    <row r="44" spans="1:12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</row>
    <row r="45" spans="1:12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</row>
    <row r="46" spans="1:12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</row>
  </sheetData>
  <mergeCells count="16">
    <mergeCell ref="A6:L6"/>
    <mergeCell ref="A8:A12"/>
    <mergeCell ref="B8:B12"/>
    <mergeCell ref="C8:C12"/>
    <mergeCell ref="D8:D12"/>
    <mergeCell ref="E8:E12"/>
    <mergeCell ref="F8:F12"/>
    <mergeCell ref="G8:K8"/>
    <mergeCell ref="L8:L12"/>
    <mergeCell ref="G9:G12"/>
    <mergeCell ref="A37:E37"/>
    <mergeCell ref="H9:K9"/>
    <mergeCell ref="H10:H12"/>
    <mergeCell ref="I10:I12"/>
    <mergeCell ref="J10:J12"/>
    <mergeCell ref="K10:K12"/>
  </mergeCells>
  <printOptions/>
  <pageMargins left="0.52" right="0.34" top="0.17" bottom="0.16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64">
      <selection activeCell="B59" sqref="B59"/>
    </sheetView>
  </sheetViews>
  <sheetFormatPr defaultColWidth="9.140625" defaultRowHeight="12.75"/>
  <cols>
    <col min="1" max="1" width="3.57421875" style="129" customWidth="1"/>
    <col min="2" max="2" width="26.28125" style="129" customWidth="1"/>
    <col min="3" max="3" width="10.57421875" style="129" customWidth="1"/>
    <col min="4" max="4" width="12.00390625" style="129" customWidth="1"/>
    <col min="5" max="5" width="9.140625" style="129" customWidth="1"/>
    <col min="6" max="6" width="7.28125" style="129" customWidth="1"/>
    <col min="7" max="7" width="7.421875" style="129" customWidth="1"/>
    <col min="8" max="8" width="8.7109375" style="129" customWidth="1"/>
    <col min="9" max="10" width="7.7109375" style="129" customWidth="1"/>
    <col min="11" max="11" width="9.7109375" style="129" customWidth="1"/>
    <col min="12" max="12" width="11.7109375" style="129" customWidth="1"/>
    <col min="13" max="13" width="12.421875" style="129" customWidth="1"/>
    <col min="14" max="14" width="8.28125" style="129" customWidth="1"/>
    <col min="15" max="15" width="8.140625" style="129" customWidth="1"/>
    <col min="16" max="16" width="8.7109375" style="129" customWidth="1"/>
    <col min="17" max="16384" width="10.28125" style="129" customWidth="1"/>
  </cols>
  <sheetData>
    <row r="1" spans="14:15" ht="12.75">
      <c r="N1" s="1" t="s">
        <v>183</v>
      </c>
      <c r="O1" s="1"/>
    </row>
    <row r="2" spans="14:15" ht="12.75">
      <c r="N2" s="1" t="s">
        <v>545</v>
      </c>
      <c r="O2" s="1"/>
    </row>
    <row r="3" spans="14:15" ht="12.75">
      <c r="N3" s="1" t="s">
        <v>1</v>
      </c>
      <c r="O3" s="1"/>
    </row>
    <row r="4" spans="14:15" ht="12.75">
      <c r="N4" s="1" t="s">
        <v>544</v>
      </c>
      <c r="O4" s="1"/>
    </row>
    <row r="5" spans="1:16" ht="18">
      <c r="A5" s="530" t="s">
        <v>184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</row>
    <row r="6" spans="1:16" ht="18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0.5" customHeight="1">
      <c r="A7" s="529" t="s">
        <v>137</v>
      </c>
      <c r="B7" s="529" t="s">
        <v>185</v>
      </c>
      <c r="C7" s="528" t="s">
        <v>186</v>
      </c>
      <c r="D7" s="528" t="s">
        <v>187</v>
      </c>
      <c r="E7" s="529" t="s">
        <v>188</v>
      </c>
      <c r="F7" s="529"/>
      <c r="G7" s="529" t="s">
        <v>141</v>
      </c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0.5" customHeight="1">
      <c r="A8" s="529"/>
      <c r="B8" s="529"/>
      <c r="C8" s="528"/>
      <c r="D8" s="528"/>
      <c r="E8" s="528" t="s">
        <v>189</v>
      </c>
      <c r="F8" s="528" t="s">
        <v>190</v>
      </c>
      <c r="G8" s="529" t="s">
        <v>144</v>
      </c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2.75">
      <c r="A9" s="529"/>
      <c r="B9" s="529"/>
      <c r="C9" s="528"/>
      <c r="D9" s="528"/>
      <c r="E9" s="528"/>
      <c r="F9" s="528"/>
      <c r="G9" s="528" t="s">
        <v>192</v>
      </c>
      <c r="H9" s="529" t="s">
        <v>66</v>
      </c>
      <c r="I9" s="529"/>
      <c r="J9" s="529"/>
      <c r="K9" s="529"/>
      <c r="L9" s="529"/>
      <c r="M9" s="529"/>
      <c r="N9" s="529"/>
      <c r="O9" s="529"/>
      <c r="P9" s="529"/>
    </row>
    <row r="10" spans="1:16" ht="14.25" customHeight="1">
      <c r="A10" s="529"/>
      <c r="B10" s="529"/>
      <c r="C10" s="528"/>
      <c r="D10" s="528"/>
      <c r="E10" s="528"/>
      <c r="F10" s="528"/>
      <c r="G10" s="528"/>
      <c r="H10" s="529" t="s">
        <v>193</v>
      </c>
      <c r="I10" s="529"/>
      <c r="J10" s="529"/>
      <c r="K10" s="529"/>
      <c r="L10" s="529" t="s">
        <v>194</v>
      </c>
      <c r="M10" s="529"/>
      <c r="N10" s="529"/>
      <c r="O10" s="529"/>
      <c r="P10" s="529"/>
    </row>
    <row r="11" spans="1:16" ht="12.75" customHeight="1">
      <c r="A11" s="529"/>
      <c r="B11" s="529"/>
      <c r="C11" s="528"/>
      <c r="D11" s="528"/>
      <c r="E11" s="528"/>
      <c r="F11" s="528"/>
      <c r="G11" s="528"/>
      <c r="H11" s="528" t="s">
        <v>195</v>
      </c>
      <c r="I11" s="529" t="s">
        <v>196</v>
      </c>
      <c r="J11" s="529"/>
      <c r="K11" s="529"/>
      <c r="L11" s="528" t="s">
        <v>197</v>
      </c>
      <c r="M11" s="528" t="s">
        <v>196</v>
      </c>
      <c r="N11" s="528"/>
      <c r="O11" s="528"/>
      <c r="P11" s="528"/>
    </row>
    <row r="12" spans="1:16" ht="48" customHeight="1">
      <c r="A12" s="529"/>
      <c r="B12" s="529"/>
      <c r="C12" s="528"/>
      <c r="D12" s="528"/>
      <c r="E12" s="528"/>
      <c r="F12" s="528"/>
      <c r="G12" s="528"/>
      <c r="H12" s="528"/>
      <c r="I12" s="132" t="s">
        <v>198</v>
      </c>
      <c r="J12" s="132" t="s">
        <v>147</v>
      </c>
      <c r="K12" s="132" t="s">
        <v>199</v>
      </c>
      <c r="L12" s="528"/>
      <c r="M12" s="132" t="s">
        <v>200</v>
      </c>
      <c r="N12" s="132" t="s">
        <v>198</v>
      </c>
      <c r="O12" s="132" t="s">
        <v>147</v>
      </c>
      <c r="P12" s="132" t="s">
        <v>201</v>
      </c>
    </row>
    <row r="13" spans="1:16" ht="7.5" customHeight="1">
      <c r="A13" s="133">
        <v>1</v>
      </c>
      <c r="B13" s="133">
        <v>2</v>
      </c>
      <c r="C13" s="133">
        <v>3</v>
      </c>
      <c r="D13" s="133">
        <v>4</v>
      </c>
      <c r="E13" s="133">
        <v>5</v>
      </c>
      <c r="F13" s="133">
        <v>6</v>
      </c>
      <c r="G13" s="133">
        <v>7</v>
      </c>
      <c r="H13" s="133">
        <v>8</v>
      </c>
      <c r="I13" s="133">
        <v>9</v>
      </c>
      <c r="J13" s="133">
        <v>10</v>
      </c>
      <c r="K13" s="133">
        <v>11</v>
      </c>
      <c r="L13" s="133">
        <v>12</v>
      </c>
      <c r="M13" s="133">
        <v>13</v>
      </c>
      <c r="N13" s="133">
        <v>14</v>
      </c>
      <c r="O13" s="133">
        <v>15</v>
      </c>
      <c r="P13" s="133">
        <v>16</v>
      </c>
    </row>
    <row r="14" spans="1:16" s="135" customFormat="1" ht="12.75">
      <c r="A14" s="134">
        <v>1</v>
      </c>
      <c r="B14" s="479" t="s">
        <v>202</v>
      </c>
      <c r="C14" s="162"/>
      <c r="D14" s="162">
        <f aca="true" t="shared" si="0" ref="D14:P14">SUM(,D18,D24,D32,D38,D45,D51,D59)</f>
        <v>51624009</v>
      </c>
      <c r="E14" s="162">
        <f t="shared" si="0"/>
        <v>51624009</v>
      </c>
      <c r="F14" s="162">
        <f t="shared" si="0"/>
        <v>0</v>
      </c>
      <c r="G14" s="162">
        <f t="shared" si="0"/>
        <v>16363509</v>
      </c>
      <c r="H14" s="162">
        <f t="shared" si="0"/>
        <v>16363509</v>
      </c>
      <c r="I14" s="162">
        <f t="shared" si="0"/>
        <v>0</v>
      </c>
      <c r="J14" s="162">
        <f t="shared" si="0"/>
        <v>10500000</v>
      </c>
      <c r="K14" s="162">
        <f t="shared" si="0"/>
        <v>5863509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</row>
    <row r="15" spans="1:16" ht="12.75">
      <c r="A15" s="295"/>
      <c r="B15" s="439" t="s">
        <v>204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9"/>
    </row>
    <row r="16" spans="1:16" ht="12.75">
      <c r="A16" s="296"/>
      <c r="B16" s="137" t="s">
        <v>205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</row>
    <row r="17" spans="1:16" ht="12.75">
      <c r="A17" s="296"/>
      <c r="B17" s="438" t="s">
        <v>206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9"/>
    </row>
    <row r="18" spans="1:16" ht="65.25" customHeight="1">
      <c r="A18" s="294" t="s">
        <v>209</v>
      </c>
      <c r="B18" s="572" t="s">
        <v>546</v>
      </c>
      <c r="C18" s="140" t="s">
        <v>207</v>
      </c>
      <c r="D18" s="141">
        <f>SUM(D19:D20)</f>
        <v>7962009</v>
      </c>
      <c r="E18" s="141">
        <f>SUM(E19:E20)</f>
        <v>7962009</v>
      </c>
      <c r="F18" s="141">
        <v>0</v>
      </c>
      <c r="G18" s="523">
        <f>H18+L18</f>
        <v>5628009</v>
      </c>
      <c r="H18" s="521">
        <f>I18+J18+K18</f>
        <v>5628009</v>
      </c>
      <c r="I18" s="521">
        <v>0</v>
      </c>
      <c r="J18" s="521">
        <v>5000000</v>
      </c>
      <c r="K18" s="521">
        <v>628009</v>
      </c>
      <c r="L18" s="521">
        <v>0</v>
      </c>
      <c r="M18" s="521">
        <v>0</v>
      </c>
      <c r="N18" s="521">
        <v>0</v>
      </c>
      <c r="O18" s="521">
        <v>0</v>
      </c>
      <c r="P18" s="521">
        <v>0</v>
      </c>
    </row>
    <row r="19" spans="1:16" ht="13.5" customHeight="1">
      <c r="A19" s="297"/>
      <c r="B19" s="137" t="s">
        <v>191</v>
      </c>
      <c r="C19" s="435"/>
      <c r="D19" s="436">
        <v>2334000</v>
      </c>
      <c r="E19" s="436">
        <v>2334000</v>
      </c>
      <c r="F19" s="437">
        <v>0</v>
      </c>
      <c r="G19" s="524"/>
      <c r="H19" s="510"/>
      <c r="I19" s="510"/>
      <c r="J19" s="510"/>
      <c r="K19" s="510"/>
      <c r="L19" s="510"/>
      <c r="M19" s="510"/>
      <c r="N19" s="510"/>
      <c r="O19" s="510"/>
      <c r="P19" s="510"/>
    </row>
    <row r="20" spans="1:16" ht="13.5" customHeight="1">
      <c r="A20" s="297"/>
      <c r="B20" s="153" t="s">
        <v>144</v>
      </c>
      <c r="C20" s="143"/>
      <c r="D20" s="144">
        <v>5628009</v>
      </c>
      <c r="E20" s="144">
        <v>5628009</v>
      </c>
      <c r="F20" s="440"/>
      <c r="G20" s="525"/>
      <c r="H20" s="522"/>
      <c r="I20" s="522"/>
      <c r="J20" s="522"/>
      <c r="K20" s="522"/>
      <c r="L20" s="522"/>
      <c r="M20" s="522"/>
      <c r="N20" s="522"/>
      <c r="O20" s="522"/>
      <c r="P20" s="522"/>
    </row>
    <row r="21" spans="1:16" ht="13.5" customHeight="1">
      <c r="A21" s="297"/>
      <c r="B21" s="137" t="s">
        <v>210</v>
      </c>
      <c r="C21" s="138"/>
      <c r="D21" s="147"/>
      <c r="E21" s="148"/>
      <c r="F21" s="149"/>
      <c r="G21" s="150"/>
      <c r="H21" s="138"/>
      <c r="I21" s="138"/>
      <c r="J21" s="138"/>
      <c r="K21" s="138"/>
      <c r="L21" s="138"/>
      <c r="M21" s="138"/>
      <c r="N21" s="138"/>
      <c r="O21" s="138"/>
      <c r="P21" s="138"/>
    </row>
    <row r="22" spans="1:16" ht="13.5" customHeight="1">
      <c r="A22" s="297"/>
      <c r="B22" s="137" t="s">
        <v>211</v>
      </c>
      <c r="C22" s="138"/>
      <c r="D22" s="147"/>
      <c r="E22" s="147"/>
      <c r="F22" s="142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3.5" customHeight="1">
      <c r="A23" s="297"/>
      <c r="B23" s="438" t="s">
        <v>212</v>
      </c>
      <c r="C23" s="138"/>
      <c r="D23" s="147"/>
      <c r="E23" s="147"/>
      <c r="F23" s="142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ht="40.5" customHeight="1">
      <c r="A24" s="294" t="s">
        <v>343</v>
      </c>
      <c r="B24" s="573" t="s">
        <v>547</v>
      </c>
      <c r="C24" s="145" t="s">
        <v>375</v>
      </c>
      <c r="D24" s="141">
        <f>SUM(D25:D28)</f>
        <v>3500000</v>
      </c>
      <c r="E24" s="141">
        <f>SUM(E25:E28)</f>
        <v>3500000</v>
      </c>
      <c r="F24" s="141">
        <f>SUM(F25:F28)</f>
        <v>0</v>
      </c>
      <c r="G24" s="513">
        <f>H24+L24</f>
        <v>500000</v>
      </c>
      <c r="H24" s="513">
        <f>I24+J24+K24</f>
        <v>500000</v>
      </c>
      <c r="I24" s="513">
        <v>0</v>
      </c>
      <c r="J24" s="513"/>
      <c r="K24" s="513">
        <v>500000</v>
      </c>
      <c r="L24" s="521">
        <v>0</v>
      </c>
      <c r="M24" s="521">
        <v>0</v>
      </c>
      <c r="N24" s="521">
        <v>0</v>
      </c>
      <c r="O24" s="521">
        <v>0</v>
      </c>
      <c r="P24" s="521">
        <v>0</v>
      </c>
    </row>
    <row r="25" spans="1:16" ht="13.5" customHeight="1">
      <c r="A25" s="297"/>
      <c r="B25" s="137" t="s">
        <v>191</v>
      </c>
      <c r="C25" s="292"/>
      <c r="D25" s="293">
        <v>1000000</v>
      </c>
      <c r="E25" s="293">
        <v>1000000</v>
      </c>
      <c r="F25" s="293"/>
      <c r="G25" s="513"/>
      <c r="H25" s="513"/>
      <c r="I25" s="513"/>
      <c r="J25" s="513"/>
      <c r="K25" s="513"/>
      <c r="L25" s="510"/>
      <c r="M25" s="510"/>
      <c r="N25" s="510"/>
      <c r="O25" s="510"/>
      <c r="P25" s="510"/>
    </row>
    <row r="26" spans="1:16" ht="13.5" customHeight="1">
      <c r="A26" s="297"/>
      <c r="B26" s="137" t="s">
        <v>144</v>
      </c>
      <c r="C26" s="151"/>
      <c r="D26" s="152">
        <v>500000</v>
      </c>
      <c r="E26" s="152">
        <v>500000</v>
      </c>
      <c r="F26" s="152"/>
      <c r="G26" s="513"/>
      <c r="H26" s="513"/>
      <c r="I26" s="513"/>
      <c r="J26" s="513"/>
      <c r="K26" s="513"/>
      <c r="L26" s="510"/>
      <c r="M26" s="510"/>
      <c r="N26" s="510"/>
      <c r="O26" s="510"/>
      <c r="P26" s="510"/>
    </row>
    <row r="27" spans="1:16" ht="13.5" customHeight="1">
      <c r="A27" s="297"/>
      <c r="B27" s="438" t="s">
        <v>145</v>
      </c>
      <c r="C27" s="159"/>
      <c r="D27" s="160">
        <v>1500000</v>
      </c>
      <c r="E27" s="160">
        <v>1500000</v>
      </c>
      <c r="F27" s="160"/>
      <c r="G27" s="521"/>
      <c r="H27" s="521"/>
      <c r="I27" s="521"/>
      <c r="J27" s="521"/>
      <c r="K27" s="521"/>
      <c r="L27" s="510"/>
      <c r="M27" s="510"/>
      <c r="N27" s="510"/>
      <c r="O27" s="510"/>
      <c r="P27" s="510"/>
    </row>
    <row r="28" spans="1:16" ht="13.5" customHeight="1">
      <c r="A28" s="297"/>
      <c r="B28" s="153" t="s">
        <v>482</v>
      </c>
      <c r="C28" s="154"/>
      <c r="D28" s="155">
        <v>500000</v>
      </c>
      <c r="E28" s="155">
        <v>500000</v>
      </c>
      <c r="F28" s="155"/>
      <c r="G28" s="514"/>
      <c r="H28" s="514"/>
      <c r="I28" s="514"/>
      <c r="J28" s="514"/>
      <c r="K28" s="514"/>
      <c r="L28" s="511"/>
      <c r="M28" s="511"/>
      <c r="N28" s="511"/>
      <c r="O28" s="511"/>
      <c r="P28" s="511"/>
    </row>
    <row r="29" spans="1:16" ht="12.75">
      <c r="A29" s="146"/>
      <c r="B29" s="137" t="s">
        <v>210</v>
      </c>
      <c r="C29" s="138"/>
      <c r="D29" s="147"/>
      <c r="E29" s="148"/>
      <c r="F29" s="149"/>
      <c r="G29" s="150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ht="12.75">
      <c r="A30" s="146"/>
      <c r="B30" s="137" t="s">
        <v>483</v>
      </c>
      <c r="C30" s="138"/>
      <c r="D30" s="147"/>
      <c r="E30" s="147"/>
      <c r="F30" s="142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1:16" ht="12.75">
      <c r="A31" s="146"/>
      <c r="B31" s="438" t="s">
        <v>484</v>
      </c>
      <c r="C31" s="138"/>
      <c r="D31" s="147"/>
      <c r="E31" s="147"/>
      <c r="F31" s="142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ht="25.5">
      <c r="A32" s="136" t="s">
        <v>377</v>
      </c>
      <c r="B32" s="573" t="s">
        <v>548</v>
      </c>
      <c r="C32" s="145" t="s">
        <v>485</v>
      </c>
      <c r="D32" s="141">
        <f>SUM(D33:D34)</f>
        <v>1077000</v>
      </c>
      <c r="E32" s="141">
        <f>SUM(E33:E34)</f>
        <v>1077000</v>
      </c>
      <c r="F32" s="141">
        <f>SUM(F33:F34)</f>
        <v>0</v>
      </c>
      <c r="G32" s="513">
        <f>H32+L32</f>
        <v>150000</v>
      </c>
      <c r="H32" s="513">
        <f>I32+J32+K32</f>
        <v>150000</v>
      </c>
      <c r="I32" s="513">
        <v>0</v>
      </c>
      <c r="J32" s="513"/>
      <c r="K32" s="513">
        <v>150000</v>
      </c>
      <c r="L32" s="521">
        <v>0</v>
      </c>
      <c r="M32" s="521">
        <v>0</v>
      </c>
      <c r="N32" s="521">
        <v>0</v>
      </c>
      <c r="O32" s="521">
        <v>0</v>
      </c>
      <c r="P32" s="521">
        <v>0</v>
      </c>
    </row>
    <row r="33" spans="1:16" ht="13.5" customHeight="1">
      <c r="A33" s="146"/>
      <c r="B33" s="137" t="s">
        <v>191</v>
      </c>
      <c r="C33" s="292"/>
      <c r="D33" s="293">
        <v>927000</v>
      </c>
      <c r="E33" s="293">
        <v>927000</v>
      </c>
      <c r="F33" s="293"/>
      <c r="G33" s="513"/>
      <c r="H33" s="513"/>
      <c r="I33" s="513"/>
      <c r="J33" s="513"/>
      <c r="K33" s="513"/>
      <c r="L33" s="510"/>
      <c r="M33" s="510"/>
      <c r="N33" s="510"/>
      <c r="O33" s="510"/>
      <c r="P33" s="510"/>
    </row>
    <row r="34" spans="1:16" ht="13.5" customHeight="1">
      <c r="A34" s="146"/>
      <c r="B34" s="137" t="s">
        <v>144</v>
      </c>
      <c r="C34" s="441"/>
      <c r="D34" s="442">
        <v>150000</v>
      </c>
      <c r="E34" s="442">
        <v>150000</v>
      </c>
      <c r="F34" s="442"/>
      <c r="G34" s="513"/>
      <c r="H34" s="513"/>
      <c r="I34" s="513"/>
      <c r="J34" s="513"/>
      <c r="K34" s="513"/>
      <c r="L34" s="522"/>
      <c r="M34" s="522"/>
      <c r="N34" s="522"/>
      <c r="O34" s="522"/>
      <c r="P34" s="522"/>
    </row>
    <row r="35" spans="1:16" ht="13.5" customHeight="1">
      <c r="A35" s="443"/>
      <c r="B35" s="157" t="s">
        <v>489</v>
      </c>
      <c r="C35" s="51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7"/>
    </row>
    <row r="36" spans="1:16" ht="13.5" customHeight="1">
      <c r="A36" s="443"/>
      <c r="B36" s="137" t="s">
        <v>205</v>
      </c>
      <c r="C36" s="515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7"/>
    </row>
    <row r="37" spans="1:16" ht="13.5" customHeight="1">
      <c r="A37" s="443"/>
      <c r="B37" s="137" t="s">
        <v>490</v>
      </c>
      <c r="C37" s="518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20"/>
    </row>
    <row r="38" spans="1:16" ht="27" customHeight="1">
      <c r="A38" s="136" t="s">
        <v>378</v>
      </c>
      <c r="B38" s="574" t="s">
        <v>549</v>
      </c>
      <c r="C38" s="446" t="s">
        <v>491</v>
      </c>
      <c r="D38" s="447">
        <f>SUM(D39:D40)</f>
        <v>85000</v>
      </c>
      <c r="E38" s="447">
        <f>SUM(E39:E40)</f>
        <v>85000</v>
      </c>
      <c r="F38" s="447">
        <f>SUM(F39:F40)</f>
        <v>0</v>
      </c>
      <c r="G38" s="512">
        <f>H38+L38</f>
        <v>85000</v>
      </c>
      <c r="H38" s="512">
        <f>I38+J38+K38</f>
        <v>85000</v>
      </c>
      <c r="I38" s="512">
        <v>0</v>
      </c>
      <c r="J38" s="512"/>
      <c r="K38" s="512">
        <v>85000</v>
      </c>
      <c r="L38" s="483">
        <v>0</v>
      </c>
      <c r="M38" s="483">
        <v>0</v>
      </c>
      <c r="N38" s="483">
        <v>0</v>
      </c>
      <c r="O38" s="483">
        <v>0</v>
      </c>
      <c r="P38" s="483">
        <v>0</v>
      </c>
    </row>
    <row r="39" spans="1:16" ht="13.5" customHeight="1">
      <c r="A39" s="443"/>
      <c r="B39" s="137" t="s">
        <v>191</v>
      </c>
      <c r="C39" s="151"/>
      <c r="D39" s="152">
        <v>0</v>
      </c>
      <c r="E39" s="152">
        <v>0</v>
      </c>
      <c r="F39" s="152"/>
      <c r="G39" s="513"/>
      <c r="H39" s="513"/>
      <c r="I39" s="513"/>
      <c r="J39" s="513"/>
      <c r="K39" s="513"/>
      <c r="L39" s="510"/>
      <c r="M39" s="510"/>
      <c r="N39" s="510"/>
      <c r="O39" s="510"/>
      <c r="P39" s="510"/>
    </row>
    <row r="40" spans="1:16" ht="13.5" customHeight="1">
      <c r="A40" s="443"/>
      <c r="B40" s="137" t="s">
        <v>144</v>
      </c>
      <c r="C40" s="154"/>
      <c r="D40" s="155">
        <v>85000</v>
      </c>
      <c r="E40" s="155">
        <v>85000</v>
      </c>
      <c r="F40" s="155"/>
      <c r="G40" s="514"/>
      <c r="H40" s="514"/>
      <c r="I40" s="514"/>
      <c r="J40" s="514"/>
      <c r="K40" s="514"/>
      <c r="L40" s="511"/>
      <c r="M40" s="511"/>
      <c r="N40" s="511"/>
      <c r="O40" s="511"/>
      <c r="P40" s="511"/>
    </row>
    <row r="41" spans="1:16" ht="13.5" customHeight="1">
      <c r="A41" s="443"/>
      <c r="B41" s="439"/>
      <c r="C41" s="444"/>
      <c r="D41" s="445"/>
      <c r="E41" s="445"/>
      <c r="F41" s="445"/>
      <c r="G41" s="434"/>
      <c r="H41" s="434"/>
      <c r="I41" s="434"/>
      <c r="J41" s="434"/>
      <c r="K41" s="434"/>
      <c r="L41" s="434"/>
      <c r="M41" s="434"/>
      <c r="N41" s="434"/>
      <c r="O41" s="434"/>
      <c r="P41" s="434"/>
    </row>
    <row r="42" spans="1:16" ht="13.5" customHeight="1">
      <c r="A42" s="443"/>
      <c r="B42" s="157" t="s">
        <v>204</v>
      </c>
      <c r="C42" s="515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7"/>
    </row>
    <row r="43" spans="1:16" ht="13.5" customHeight="1">
      <c r="A43" s="443"/>
      <c r="B43" s="137" t="s">
        <v>213</v>
      </c>
      <c r="C43" s="515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7"/>
    </row>
    <row r="44" spans="1:16" ht="13.5" customHeight="1">
      <c r="A44" s="443"/>
      <c r="B44" s="137" t="s">
        <v>214</v>
      </c>
      <c r="C44" s="518"/>
      <c r="D44" s="519"/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20"/>
    </row>
    <row r="45" spans="1:16" ht="27.75" customHeight="1">
      <c r="A45" s="136" t="s">
        <v>520</v>
      </c>
      <c r="B45" s="574" t="s">
        <v>550</v>
      </c>
      <c r="C45" s="575" t="s">
        <v>215</v>
      </c>
      <c r="D45" s="447">
        <f>SUM(D46:D47)</f>
        <v>4000000</v>
      </c>
      <c r="E45" s="447">
        <f>SUM(E46:E47)</f>
        <v>4000000</v>
      </c>
      <c r="F45" s="447">
        <f>SUM(F46:F47)</f>
        <v>0</v>
      </c>
      <c r="G45" s="512">
        <f>H45+L45</f>
        <v>1500000</v>
      </c>
      <c r="H45" s="512">
        <f>I45+J45+K45</f>
        <v>1500000</v>
      </c>
      <c r="I45" s="512">
        <v>0</v>
      </c>
      <c r="J45" s="512">
        <v>1500000</v>
      </c>
      <c r="K45" s="512"/>
      <c r="L45" s="483">
        <v>0</v>
      </c>
      <c r="M45" s="483">
        <v>0</v>
      </c>
      <c r="N45" s="483">
        <v>0</v>
      </c>
      <c r="O45" s="483">
        <v>0</v>
      </c>
      <c r="P45" s="483">
        <v>0</v>
      </c>
    </row>
    <row r="46" spans="1:16" ht="13.5" customHeight="1">
      <c r="A46" s="443"/>
      <c r="B46" s="137" t="s">
        <v>191</v>
      </c>
      <c r="C46" s="151"/>
      <c r="D46" s="152">
        <v>1000000</v>
      </c>
      <c r="E46" s="152">
        <v>1000000</v>
      </c>
      <c r="F46" s="152"/>
      <c r="G46" s="513"/>
      <c r="H46" s="513"/>
      <c r="I46" s="513"/>
      <c r="J46" s="513"/>
      <c r="K46" s="513"/>
      <c r="L46" s="510"/>
      <c r="M46" s="510"/>
      <c r="N46" s="510"/>
      <c r="O46" s="510"/>
      <c r="P46" s="510"/>
    </row>
    <row r="47" spans="1:16" ht="13.5" customHeight="1">
      <c r="A47" s="443"/>
      <c r="B47" s="137" t="s">
        <v>144</v>
      </c>
      <c r="C47" s="154"/>
      <c r="D47" s="155">
        <v>3000000</v>
      </c>
      <c r="E47" s="155">
        <v>3000000</v>
      </c>
      <c r="F47" s="155"/>
      <c r="G47" s="514"/>
      <c r="H47" s="514"/>
      <c r="I47" s="514"/>
      <c r="J47" s="514"/>
      <c r="K47" s="514"/>
      <c r="L47" s="511"/>
      <c r="M47" s="511"/>
      <c r="N47" s="511"/>
      <c r="O47" s="511"/>
      <c r="P47" s="511"/>
    </row>
    <row r="48" spans="1:16" ht="13.5" customHeight="1">
      <c r="A48" s="443"/>
      <c r="B48" s="157" t="s">
        <v>204</v>
      </c>
      <c r="C48" s="515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517"/>
    </row>
    <row r="49" spans="1:16" ht="13.5" customHeight="1">
      <c r="A49" s="443"/>
      <c r="B49" s="137" t="s">
        <v>486</v>
      </c>
      <c r="C49" s="515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7"/>
    </row>
    <row r="50" spans="1:16" ht="13.5" customHeight="1">
      <c r="A50" s="443"/>
      <c r="B50" s="137" t="s">
        <v>487</v>
      </c>
      <c r="C50" s="518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20"/>
    </row>
    <row r="51" spans="1:16" ht="25.5" customHeight="1">
      <c r="A51" s="136" t="s">
        <v>521</v>
      </c>
      <c r="B51" s="574" t="s">
        <v>551</v>
      </c>
      <c r="C51" s="446" t="s">
        <v>488</v>
      </c>
      <c r="D51" s="447">
        <f>SUM(D52:D55)</f>
        <v>32000000</v>
      </c>
      <c r="E51" s="447">
        <f>SUM(E52:E55)</f>
        <v>32000000</v>
      </c>
      <c r="F51" s="447">
        <f>SUM(F52:F55)</f>
        <v>0</v>
      </c>
      <c r="G51" s="512">
        <f>H51+L51</f>
        <v>8500000</v>
      </c>
      <c r="H51" s="512">
        <f>I51+J51+K51</f>
        <v>8500000</v>
      </c>
      <c r="I51" s="512">
        <v>0</v>
      </c>
      <c r="J51" s="512">
        <v>4000000</v>
      </c>
      <c r="K51" s="512">
        <v>4500000</v>
      </c>
      <c r="L51" s="483">
        <v>0</v>
      </c>
      <c r="M51" s="483">
        <v>0</v>
      </c>
      <c r="N51" s="483">
        <v>0</v>
      </c>
      <c r="O51" s="483">
        <v>0</v>
      </c>
      <c r="P51" s="483">
        <v>0</v>
      </c>
    </row>
    <row r="52" spans="1:16" ht="13.5" customHeight="1">
      <c r="A52" s="443"/>
      <c r="B52" s="137" t="s">
        <v>191</v>
      </c>
      <c r="C52" s="151"/>
      <c r="D52" s="152">
        <v>1000000</v>
      </c>
      <c r="E52" s="152">
        <v>1000000</v>
      </c>
      <c r="F52" s="152"/>
      <c r="G52" s="513"/>
      <c r="H52" s="513"/>
      <c r="I52" s="513"/>
      <c r="J52" s="513"/>
      <c r="K52" s="513"/>
      <c r="L52" s="510"/>
      <c r="M52" s="510"/>
      <c r="N52" s="510"/>
      <c r="O52" s="510"/>
      <c r="P52" s="510"/>
    </row>
    <row r="53" spans="1:16" ht="13.5" customHeight="1">
      <c r="A53" s="443"/>
      <c r="B53" s="137" t="s">
        <v>144</v>
      </c>
      <c r="C53" s="159"/>
      <c r="D53" s="160">
        <f>5!H19</f>
        <v>8789410</v>
      </c>
      <c r="E53" s="160">
        <f>5!H19</f>
        <v>8789410</v>
      </c>
      <c r="F53" s="160"/>
      <c r="G53" s="521"/>
      <c r="H53" s="521"/>
      <c r="I53" s="521"/>
      <c r="J53" s="521"/>
      <c r="K53" s="521"/>
      <c r="L53" s="510"/>
      <c r="M53" s="510"/>
      <c r="N53" s="510"/>
      <c r="O53" s="510"/>
      <c r="P53" s="510"/>
    </row>
    <row r="54" spans="1:16" ht="13.5" customHeight="1">
      <c r="A54" s="443"/>
      <c r="B54" s="137" t="s">
        <v>145</v>
      </c>
      <c r="C54" s="159"/>
      <c r="D54" s="160">
        <f>5!M19</f>
        <v>15210590</v>
      </c>
      <c r="E54" s="160">
        <f>5!M19</f>
        <v>15210590</v>
      </c>
      <c r="F54" s="160"/>
      <c r="G54" s="521"/>
      <c r="H54" s="521"/>
      <c r="I54" s="521"/>
      <c r="J54" s="521"/>
      <c r="K54" s="521"/>
      <c r="L54" s="510"/>
      <c r="M54" s="510"/>
      <c r="N54" s="510"/>
      <c r="O54" s="510"/>
      <c r="P54" s="510"/>
    </row>
    <row r="55" spans="1:16" ht="13.5" customHeight="1">
      <c r="A55" s="443"/>
      <c r="B55" s="137" t="s">
        <v>408</v>
      </c>
      <c r="C55" s="154"/>
      <c r="D55" s="155">
        <v>7000000</v>
      </c>
      <c r="E55" s="155">
        <v>7000000</v>
      </c>
      <c r="F55" s="155"/>
      <c r="G55" s="514"/>
      <c r="H55" s="514"/>
      <c r="I55" s="514"/>
      <c r="J55" s="514"/>
      <c r="K55" s="514"/>
      <c r="L55" s="511"/>
      <c r="M55" s="511"/>
      <c r="N55" s="511"/>
      <c r="O55" s="511"/>
      <c r="P55" s="511"/>
    </row>
    <row r="56" spans="1:16" ht="12.75">
      <c r="A56" s="156"/>
      <c r="B56" s="157" t="s">
        <v>204</v>
      </c>
      <c r="C56" s="515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7"/>
    </row>
    <row r="57" spans="1:16" ht="12.75">
      <c r="A57" s="146"/>
      <c r="B57" s="137" t="s">
        <v>213</v>
      </c>
      <c r="C57" s="515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  <c r="O57" s="516"/>
      <c r="P57" s="517"/>
    </row>
    <row r="58" spans="1:16" ht="12.75">
      <c r="A58" s="146"/>
      <c r="B58" s="137" t="s">
        <v>214</v>
      </c>
      <c r="C58" s="518"/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20"/>
    </row>
    <row r="59" spans="1:16" ht="51">
      <c r="A59" s="136" t="s">
        <v>522</v>
      </c>
      <c r="B59" s="574" t="s">
        <v>552</v>
      </c>
      <c r="C59" s="446" t="s">
        <v>488</v>
      </c>
      <c r="D59" s="158">
        <f>SUM(D60:D62)</f>
        <v>3000000</v>
      </c>
      <c r="E59" s="158">
        <f>SUM(E60:E62)</f>
        <v>3000000</v>
      </c>
      <c r="F59" s="158">
        <f>SUM(F60:F62)</f>
        <v>0</v>
      </c>
      <c r="G59" s="513">
        <f>H59+L59</f>
        <v>500</v>
      </c>
      <c r="H59" s="513">
        <f>I59+J59+K59</f>
        <v>500</v>
      </c>
      <c r="I59" s="513">
        <v>0</v>
      </c>
      <c r="J59" s="513"/>
      <c r="K59" s="513">
        <v>500</v>
      </c>
      <c r="L59" s="521">
        <v>0</v>
      </c>
      <c r="M59" s="521">
        <v>0</v>
      </c>
      <c r="N59" s="521">
        <v>0</v>
      </c>
      <c r="O59" s="521">
        <v>0</v>
      </c>
      <c r="P59" s="521">
        <v>0</v>
      </c>
    </row>
    <row r="60" spans="1:16" ht="12.75">
      <c r="A60" s="146"/>
      <c r="B60" s="137" t="s">
        <v>191</v>
      </c>
      <c r="C60" s="151"/>
      <c r="D60" s="152">
        <v>0</v>
      </c>
      <c r="E60" s="152">
        <v>0</v>
      </c>
      <c r="F60" s="152"/>
      <c r="G60" s="513"/>
      <c r="H60" s="513"/>
      <c r="I60" s="513"/>
      <c r="J60" s="513"/>
      <c r="K60" s="513"/>
      <c r="L60" s="510"/>
      <c r="M60" s="510"/>
      <c r="N60" s="510"/>
      <c r="O60" s="510"/>
      <c r="P60" s="510"/>
    </row>
    <row r="61" spans="1:16" ht="12.75">
      <c r="A61" s="146"/>
      <c r="B61" s="137" t="s">
        <v>144</v>
      </c>
      <c r="C61" s="159"/>
      <c r="D61" s="160">
        <v>500000</v>
      </c>
      <c r="E61" s="160">
        <v>500000</v>
      </c>
      <c r="F61" s="160"/>
      <c r="G61" s="521"/>
      <c r="H61" s="521"/>
      <c r="I61" s="521"/>
      <c r="J61" s="521"/>
      <c r="K61" s="521"/>
      <c r="L61" s="510"/>
      <c r="M61" s="510"/>
      <c r="N61" s="510"/>
      <c r="O61" s="510"/>
      <c r="P61" s="510"/>
    </row>
    <row r="62" spans="1:16" ht="12.75">
      <c r="A62" s="146"/>
      <c r="B62" s="137" t="s">
        <v>145</v>
      </c>
      <c r="C62" s="159"/>
      <c r="D62" s="160">
        <v>2500000</v>
      </c>
      <c r="E62" s="160">
        <v>2500000</v>
      </c>
      <c r="F62" s="160"/>
      <c r="G62" s="521"/>
      <c r="H62" s="521"/>
      <c r="I62" s="521"/>
      <c r="J62" s="521"/>
      <c r="K62" s="521"/>
      <c r="L62" s="510"/>
      <c r="M62" s="510"/>
      <c r="N62" s="510"/>
      <c r="O62" s="510"/>
      <c r="P62" s="510"/>
    </row>
    <row r="63" spans="1:16" s="135" customFormat="1" ht="15" customHeight="1">
      <c r="A63" s="527" t="s">
        <v>492</v>
      </c>
      <c r="B63" s="527"/>
      <c r="C63" s="161"/>
      <c r="D63" s="162">
        <f aca="true" t="shared" si="1" ref="D63:P63">SUM(D59,D51,D45,D38,D32,D24,D18)</f>
        <v>51624009</v>
      </c>
      <c r="E63" s="162">
        <f t="shared" si="1"/>
        <v>51624009</v>
      </c>
      <c r="F63" s="162">
        <f t="shared" si="1"/>
        <v>0</v>
      </c>
      <c r="G63" s="162">
        <f t="shared" si="1"/>
        <v>16363509</v>
      </c>
      <c r="H63" s="162">
        <f t="shared" si="1"/>
        <v>16363509</v>
      </c>
      <c r="I63" s="162">
        <f t="shared" si="1"/>
        <v>0</v>
      </c>
      <c r="J63" s="162">
        <f t="shared" si="1"/>
        <v>10500000</v>
      </c>
      <c r="K63" s="162">
        <f t="shared" si="1"/>
        <v>5863509</v>
      </c>
      <c r="L63" s="162">
        <f t="shared" si="1"/>
        <v>0</v>
      </c>
      <c r="M63" s="162">
        <f t="shared" si="1"/>
        <v>0</v>
      </c>
      <c r="N63" s="162">
        <f t="shared" si="1"/>
        <v>0</v>
      </c>
      <c r="O63" s="162">
        <f t="shared" si="1"/>
        <v>0</v>
      </c>
      <c r="P63" s="162">
        <f t="shared" si="1"/>
        <v>0</v>
      </c>
    </row>
    <row r="64" spans="1:16" s="135" customFormat="1" ht="9.75" customHeight="1">
      <c r="A64" s="480"/>
      <c r="B64" s="480"/>
      <c r="C64" s="480"/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</row>
    <row r="65" spans="1:16" ht="12.75">
      <c r="A65" s="526" t="s">
        <v>216</v>
      </c>
      <c r="B65" s="526"/>
      <c r="C65" s="526"/>
      <c r="D65" s="526"/>
      <c r="E65" s="526"/>
      <c r="F65" s="526"/>
      <c r="G65" s="526"/>
      <c r="H65" s="526"/>
      <c r="I65" s="526"/>
      <c r="J65" s="131"/>
      <c r="K65" s="131"/>
      <c r="L65" s="131"/>
      <c r="M65" s="131"/>
      <c r="N65" s="131"/>
      <c r="O65" s="131"/>
      <c r="P65" s="131"/>
    </row>
    <row r="66" spans="1:16" ht="12.75">
      <c r="A66" s="163" t="s">
        <v>217</v>
      </c>
      <c r="B66" s="163"/>
      <c r="C66" s="163"/>
      <c r="D66" s="163"/>
      <c r="E66" s="163"/>
      <c r="F66" s="163"/>
      <c r="G66" s="163"/>
      <c r="H66" s="163"/>
      <c r="I66" s="163"/>
      <c r="J66" s="131"/>
      <c r="K66" s="131"/>
      <c r="L66" s="131"/>
      <c r="M66" s="131"/>
      <c r="N66" s="131"/>
      <c r="O66" s="131"/>
      <c r="P66" s="131"/>
    </row>
    <row r="67" spans="1:16" ht="12.75">
      <c r="A67" s="163" t="s">
        <v>218</v>
      </c>
      <c r="B67" s="163"/>
      <c r="C67" s="163"/>
      <c r="D67" s="163"/>
      <c r="E67" s="163"/>
      <c r="F67" s="163"/>
      <c r="G67" s="163"/>
      <c r="H67" s="163"/>
      <c r="I67" s="163"/>
      <c r="J67" s="131"/>
      <c r="K67" s="131"/>
      <c r="L67" s="131"/>
      <c r="M67" s="131"/>
      <c r="N67" s="131"/>
      <c r="O67" s="131"/>
      <c r="P67" s="131"/>
    </row>
    <row r="68" spans="1:16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</row>
    <row r="69" spans="1:16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</row>
    <row r="70" spans="1:16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</row>
    <row r="71" spans="1:16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</row>
    <row r="72" spans="1:16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</row>
    <row r="73" spans="1:16" ht="12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</row>
    <row r="74" spans="1:16" ht="12.7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</row>
    <row r="75" spans="1:16" ht="12.7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</row>
    <row r="76" spans="1:16" ht="12.7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</row>
    <row r="77" spans="1:16" ht="12.7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</row>
    <row r="78" spans="1:16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</row>
    <row r="79" spans="1:16" ht="12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</row>
    <row r="80" spans="1:16" ht="12.7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</row>
    <row r="81" spans="1:16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</row>
    <row r="82" spans="1:16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</row>
    <row r="83" spans="1:16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</row>
    <row r="84" spans="1:16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</row>
  </sheetData>
  <mergeCells count="94">
    <mergeCell ref="A5:P5"/>
    <mergeCell ref="A7:A12"/>
    <mergeCell ref="B7:B12"/>
    <mergeCell ref="C7:C12"/>
    <mergeCell ref="D7:D12"/>
    <mergeCell ref="E7:F7"/>
    <mergeCell ref="G7:P7"/>
    <mergeCell ref="E8:E12"/>
    <mergeCell ref="F8:F12"/>
    <mergeCell ref="G8:P8"/>
    <mergeCell ref="M11:P11"/>
    <mergeCell ref="H9:P9"/>
    <mergeCell ref="H10:K10"/>
    <mergeCell ref="L10:P10"/>
    <mergeCell ref="G9:G12"/>
    <mergeCell ref="I11:K11"/>
    <mergeCell ref="P32:P34"/>
    <mergeCell ref="P24:P28"/>
    <mergeCell ref="H11:H12"/>
    <mergeCell ref="P18:P20"/>
    <mergeCell ref="L11:L12"/>
    <mergeCell ref="K18:K20"/>
    <mergeCell ref="L18:L20"/>
    <mergeCell ref="N32:N34"/>
    <mergeCell ref="M18:M20"/>
    <mergeCell ref="N18:N20"/>
    <mergeCell ref="O18:O20"/>
    <mergeCell ref="O24:O28"/>
    <mergeCell ref="H32:H34"/>
    <mergeCell ref="I32:I34"/>
    <mergeCell ref="J32:J34"/>
    <mergeCell ref="K32:K34"/>
    <mergeCell ref="C56:P58"/>
    <mergeCell ref="G59:G62"/>
    <mergeCell ref="H59:H62"/>
    <mergeCell ref="I59:I62"/>
    <mergeCell ref="J59:J62"/>
    <mergeCell ref="K59:K62"/>
    <mergeCell ref="L59:L62"/>
    <mergeCell ref="M59:M62"/>
    <mergeCell ref="P59:P62"/>
    <mergeCell ref="G32:G34"/>
    <mergeCell ref="A65:I65"/>
    <mergeCell ref="N59:N62"/>
    <mergeCell ref="O59:O62"/>
    <mergeCell ref="A63:B63"/>
    <mergeCell ref="K51:K55"/>
    <mergeCell ref="L51:L55"/>
    <mergeCell ref="M51:M55"/>
    <mergeCell ref="L45:L47"/>
    <mergeCell ref="M38:M40"/>
    <mergeCell ref="G18:G20"/>
    <mergeCell ref="H18:H20"/>
    <mergeCell ref="I18:I20"/>
    <mergeCell ref="J18:J20"/>
    <mergeCell ref="K24:K28"/>
    <mergeCell ref="L24:L28"/>
    <mergeCell ref="M24:M28"/>
    <mergeCell ref="L32:L34"/>
    <mergeCell ref="M32:M34"/>
    <mergeCell ref="G51:G55"/>
    <mergeCell ref="H51:H55"/>
    <mergeCell ref="I51:I55"/>
    <mergeCell ref="J51:J55"/>
    <mergeCell ref="C48:P50"/>
    <mergeCell ref="N24:N28"/>
    <mergeCell ref="G24:G28"/>
    <mergeCell ref="H24:H28"/>
    <mergeCell ref="I24:I28"/>
    <mergeCell ref="J24:J28"/>
    <mergeCell ref="O32:O34"/>
    <mergeCell ref="P45:P47"/>
    <mergeCell ref="M45:M47"/>
    <mergeCell ref="C35:P37"/>
    <mergeCell ref="N51:N55"/>
    <mergeCell ref="O51:O55"/>
    <mergeCell ref="P51:P55"/>
    <mergeCell ref="O38:O40"/>
    <mergeCell ref="N45:N47"/>
    <mergeCell ref="O45:O47"/>
    <mergeCell ref="C42:P44"/>
    <mergeCell ref="G45:G47"/>
    <mergeCell ref="H45:H47"/>
    <mergeCell ref="I45:I47"/>
    <mergeCell ref="J45:J47"/>
    <mergeCell ref="K45:K47"/>
    <mergeCell ref="G38:G40"/>
    <mergeCell ref="H38:H40"/>
    <mergeCell ref="I38:I40"/>
    <mergeCell ref="J38:J40"/>
    <mergeCell ref="P38:P40"/>
    <mergeCell ref="K38:K40"/>
    <mergeCell ref="L38:L40"/>
    <mergeCell ref="N38:N40"/>
  </mergeCells>
  <printOptions/>
  <pageMargins left="0.2" right="0.2" top="0.43" bottom="0.29" header="0.27" footer="0.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5" sqref="D5"/>
    </sheetView>
  </sheetViews>
  <sheetFormatPr defaultColWidth="9.140625" defaultRowHeight="12.75"/>
  <cols>
    <col min="1" max="1" width="4.7109375" style="48" customWidth="1"/>
    <col min="2" max="2" width="40.140625" style="48" customWidth="1"/>
    <col min="3" max="3" width="14.00390625" style="48" customWidth="1"/>
    <col min="4" max="4" width="17.140625" style="48" customWidth="1"/>
    <col min="5" max="16384" width="9.140625" style="48" customWidth="1"/>
  </cols>
  <sheetData>
    <row r="1" ht="12.75">
      <c r="D1" s="1" t="s">
        <v>219</v>
      </c>
    </row>
    <row r="2" ht="12.75">
      <c r="D2" s="1" t="s">
        <v>545</v>
      </c>
    </row>
    <row r="3" ht="12.75">
      <c r="D3" s="1" t="s">
        <v>1</v>
      </c>
    </row>
    <row r="4" ht="12.75">
      <c r="D4" s="1" t="s">
        <v>544</v>
      </c>
    </row>
    <row r="5" ht="12.75">
      <c r="D5" s="1"/>
    </row>
    <row r="6" ht="12.75">
      <c r="D6" s="1"/>
    </row>
    <row r="9" spans="1:4" ht="15" customHeight="1">
      <c r="A9" s="532" t="s">
        <v>493</v>
      </c>
      <c r="B9" s="532"/>
      <c r="C9" s="532"/>
      <c r="D9" s="532"/>
    </row>
    <row r="10" ht="6.75" customHeight="1">
      <c r="A10" s="164"/>
    </row>
    <row r="11" ht="12.75">
      <c r="D11" s="165" t="s">
        <v>136</v>
      </c>
    </row>
    <row r="12" spans="1:4" ht="15" customHeight="1">
      <c r="A12" s="533" t="s">
        <v>137</v>
      </c>
      <c r="B12" s="533" t="s">
        <v>220</v>
      </c>
      <c r="C12" s="534" t="s">
        <v>221</v>
      </c>
      <c r="D12" s="534" t="s">
        <v>497</v>
      </c>
    </row>
    <row r="13" spans="1:4" ht="15" customHeight="1">
      <c r="A13" s="533"/>
      <c r="B13" s="533"/>
      <c r="C13" s="533"/>
      <c r="D13" s="534"/>
    </row>
    <row r="14" spans="1:4" ht="15.75" customHeight="1">
      <c r="A14" s="533"/>
      <c r="B14" s="533"/>
      <c r="C14" s="533"/>
      <c r="D14" s="534"/>
    </row>
    <row r="15" spans="1:4" s="166" customFormat="1" ht="9" customHeight="1">
      <c r="A15" s="111">
        <v>1</v>
      </c>
      <c r="B15" s="111">
        <v>2</v>
      </c>
      <c r="C15" s="111">
        <v>3</v>
      </c>
      <c r="D15" s="111">
        <v>4</v>
      </c>
    </row>
    <row r="16" spans="1:4" ht="18.75" customHeight="1">
      <c r="A16" s="531" t="s">
        <v>222</v>
      </c>
      <c r="B16" s="531"/>
      <c r="C16" s="167"/>
      <c r="D16" s="168">
        <f>SUM(D17:D24)</f>
        <v>15000000</v>
      </c>
    </row>
    <row r="17" spans="1:4" ht="18.75" customHeight="1">
      <c r="A17" s="169" t="s">
        <v>150</v>
      </c>
      <c r="B17" s="170" t="s">
        <v>223</v>
      </c>
      <c r="C17" s="169" t="s">
        <v>224</v>
      </c>
      <c r="D17" s="171"/>
    </row>
    <row r="18" spans="1:4" ht="18.75" customHeight="1">
      <c r="A18" s="172" t="s">
        <v>154</v>
      </c>
      <c r="B18" s="173" t="s">
        <v>225</v>
      </c>
      <c r="C18" s="172" t="s">
        <v>224</v>
      </c>
      <c r="D18" s="174"/>
    </row>
    <row r="19" spans="1:4" ht="36.75" customHeight="1">
      <c r="A19" s="172" t="s">
        <v>155</v>
      </c>
      <c r="B19" s="175" t="s">
        <v>226</v>
      </c>
      <c r="C19" s="172" t="s">
        <v>227</v>
      </c>
      <c r="D19" s="174"/>
    </row>
    <row r="20" spans="1:4" ht="18.75" customHeight="1">
      <c r="A20" s="172" t="s">
        <v>156</v>
      </c>
      <c r="B20" s="173" t="s">
        <v>228</v>
      </c>
      <c r="C20" s="172" t="s">
        <v>229</v>
      </c>
      <c r="D20" s="174"/>
    </row>
    <row r="21" spans="1:4" ht="18.75" customHeight="1">
      <c r="A21" s="172" t="s">
        <v>157</v>
      </c>
      <c r="B21" s="173" t="s">
        <v>230</v>
      </c>
      <c r="C21" s="172" t="s">
        <v>231</v>
      </c>
      <c r="D21" s="174"/>
    </row>
    <row r="22" spans="1:4" ht="18.75" customHeight="1">
      <c r="A22" s="172" t="s">
        <v>159</v>
      </c>
      <c r="B22" s="173" t="s">
        <v>232</v>
      </c>
      <c r="C22" s="172" t="s">
        <v>233</v>
      </c>
      <c r="D22" s="174"/>
    </row>
    <row r="23" spans="1:4" ht="18.75" customHeight="1">
      <c r="A23" s="172" t="s">
        <v>160</v>
      </c>
      <c r="B23" s="173" t="s">
        <v>234</v>
      </c>
      <c r="C23" s="172" t="s">
        <v>235</v>
      </c>
      <c r="D23" s="174">
        <v>15000000</v>
      </c>
    </row>
    <row r="24" spans="1:4" ht="18.75" customHeight="1">
      <c r="A24" s="172" t="s">
        <v>171</v>
      </c>
      <c r="B24" s="176" t="s">
        <v>236</v>
      </c>
      <c r="C24" s="177" t="s">
        <v>237</v>
      </c>
      <c r="D24" s="178"/>
    </row>
    <row r="25" spans="1:4" ht="18.75" customHeight="1">
      <c r="A25" s="531" t="s">
        <v>238</v>
      </c>
      <c r="B25" s="531"/>
      <c r="C25" s="167"/>
      <c r="D25" s="168">
        <f>SUM(D26:D32)</f>
        <v>2700400</v>
      </c>
    </row>
    <row r="26" spans="1:4" ht="18.75" customHeight="1">
      <c r="A26" s="169" t="s">
        <v>150</v>
      </c>
      <c r="B26" s="170" t="s">
        <v>239</v>
      </c>
      <c r="C26" s="169" t="s">
        <v>240</v>
      </c>
      <c r="D26" s="171">
        <v>200400</v>
      </c>
    </row>
    <row r="27" spans="1:4" ht="18.75" customHeight="1">
      <c r="A27" s="172" t="s">
        <v>154</v>
      </c>
      <c r="B27" s="173" t="s">
        <v>241</v>
      </c>
      <c r="C27" s="172" t="s">
        <v>240</v>
      </c>
      <c r="D27" s="174"/>
    </row>
    <row r="28" spans="1:4" ht="49.5">
      <c r="A28" s="172" t="s">
        <v>155</v>
      </c>
      <c r="B28" s="175" t="s">
        <v>242</v>
      </c>
      <c r="C28" s="172" t="s">
        <v>243</v>
      </c>
      <c r="D28" s="174"/>
    </row>
    <row r="29" spans="1:4" ht="18.75" customHeight="1">
      <c r="A29" s="172" t="s">
        <v>156</v>
      </c>
      <c r="B29" s="173" t="s">
        <v>244</v>
      </c>
      <c r="C29" s="172" t="s">
        <v>245</v>
      </c>
      <c r="D29" s="174"/>
    </row>
    <row r="30" spans="1:4" ht="18.75" customHeight="1">
      <c r="A30" s="172" t="s">
        <v>157</v>
      </c>
      <c r="B30" s="173" t="s">
        <v>246</v>
      </c>
      <c r="C30" s="172" t="s">
        <v>247</v>
      </c>
      <c r="D30" s="174"/>
    </row>
    <row r="31" spans="1:4" ht="18.75" customHeight="1">
      <c r="A31" s="172" t="s">
        <v>159</v>
      </c>
      <c r="B31" s="173" t="s">
        <v>248</v>
      </c>
      <c r="C31" s="172" t="s">
        <v>249</v>
      </c>
      <c r="D31" s="174">
        <v>2500000</v>
      </c>
    </row>
    <row r="32" spans="1:4" ht="18.75" customHeight="1">
      <c r="A32" s="177" t="s">
        <v>160</v>
      </c>
      <c r="B32" s="176" t="s">
        <v>250</v>
      </c>
      <c r="C32" s="177" t="s">
        <v>251</v>
      </c>
      <c r="D32" s="178"/>
    </row>
    <row r="33" spans="1:4" ht="7.5" customHeight="1">
      <c r="A33" s="179"/>
      <c r="B33" s="180"/>
      <c r="C33" s="180"/>
      <c r="D33" s="180"/>
    </row>
    <row r="34" spans="1:6" ht="12.75">
      <c r="A34" s="181"/>
      <c r="B34" s="182"/>
      <c r="C34" s="182"/>
      <c r="D34" s="182"/>
      <c r="E34" s="183"/>
      <c r="F34" s="183"/>
    </row>
  </sheetData>
  <mergeCells count="7">
    <mergeCell ref="A16:B16"/>
    <mergeCell ref="A25:B25"/>
    <mergeCell ref="A9:D9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5" sqref="I5"/>
    </sheetView>
  </sheetViews>
  <sheetFormatPr defaultColWidth="9.140625" defaultRowHeight="12.75"/>
  <cols>
    <col min="1" max="1" width="4.7109375" style="0" customWidth="1"/>
    <col min="2" max="2" width="33.00390625" style="0" customWidth="1"/>
    <col min="3" max="3" width="12.00390625" style="0" customWidth="1"/>
    <col min="4" max="4" width="10.7109375" style="0" customWidth="1"/>
    <col min="5" max="5" width="10.28125" style="0" customWidth="1"/>
    <col min="6" max="6" width="8.7109375" style="0" customWidth="1"/>
    <col min="7" max="7" width="9.7109375" style="0" customWidth="1"/>
    <col min="8" max="8" width="10.57421875" style="0" customWidth="1"/>
    <col min="9" max="9" width="14.140625" style="0" customWidth="1"/>
    <col min="10" max="10" width="14.8515625" style="0" customWidth="1"/>
  </cols>
  <sheetData>
    <row r="1" spans="9:10" ht="12.75">
      <c r="I1" s="1" t="s">
        <v>252</v>
      </c>
      <c r="J1" s="1"/>
    </row>
    <row r="2" spans="9:10" ht="12.75">
      <c r="I2" s="1" t="s">
        <v>545</v>
      </c>
      <c r="J2" s="1"/>
    </row>
    <row r="3" spans="9:10" ht="12.75">
      <c r="I3" s="1" t="s">
        <v>1</v>
      </c>
      <c r="J3" s="1"/>
    </row>
    <row r="4" spans="9:10" ht="12.75">
      <c r="I4" s="1" t="s">
        <v>553</v>
      </c>
      <c r="J4" s="1"/>
    </row>
    <row r="7" spans="1:10" ht="17.25">
      <c r="A7" s="537" t="s">
        <v>496</v>
      </c>
      <c r="B7" s="537"/>
      <c r="C7" s="537"/>
      <c r="D7" s="537"/>
      <c r="E7" s="537"/>
      <c r="F7" s="537"/>
      <c r="G7" s="537"/>
      <c r="H7" s="537"/>
      <c r="I7" s="537"/>
      <c r="J7" s="1"/>
    </row>
    <row r="8" spans="1:10" ht="17.25">
      <c r="A8" s="537" t="s">
        <v>379</v>
      </c>
      <c r="B8" s="537"/>
      <c r="C8" s="537"/>
      <c r="D8" s="537"/>
      <c r="E8" s="537"/>
      <c r="F8" s="537"/>
      <c r="G8" s="537"/>
      <c r="H8" s="537"/>
      <c r="I8" s="537"/>
      <c r="J8" s="1"/>
    </row>
    <row r="9" spans="1:10" ht="6" customHeight="1">
      <c r="A9" s="184"/>
      <c r="B9" s="184"/>
      <c r="C9" s="184"/>
      <c r="D9" s="184"/>
      <c r="E9" s="184"/>
      <c r="F9" s="184"/>
      <c r="G9" s="184"/>
      <c r="H9" s="184"/>
      <c r="I9" s="184"/>
      <c r="J9" s="1"/>
    </row>
    <row r="10" spans="1:10" ht="12.75">
      <c r="A10" s="124"/>
      <c r="B10" s="124"/>
      <c r="C10" s="124"/>
      <c r="D10" s="124"/>
      <c r="E10" s="124"/>
      <c r="F10" s="124"/>
      <c r="G10" s="124"/>
      <c r="H10" s="124"/>
      <c r="I10" s="1"/>
      <c r="J10" s="185" t="s">
        <v>136</v>
      </c>
    </row>
    <row r="11" spans="1:10" ht="15" customHeight="1">
      <c r="A11" s="499" t="s">
        <v>137</v>
      </c>
      <c r="B11" s="499" t="s">
        <v>64</v>
      </c>
      <c r="C11" s="491" t="s">
        <v>253</v>
      </c>
      <c r="D11" s="491" t="s">
        <v>254</v>
      </c>
      <c r="E11" s="491"/>
      <c r="F11" s="491"/>
      <c r="G11" s="491" t="s">
        <v>255</v>
      </c>
      <c r="H11" s="491"/>
      <c r="I11" s="491" t="s">
        <v>256</v>
      </c>
      <c r="J11" s="491" t="s">
        <v>523</v>
      </c>
    </row>
    <row r="12" spans="1:10" ht="15" customHeight="1">
      <c r="A12" s="499"/>
      <c r="B12" s="499"/>
      <c r="C12" s="491"/>
      <c r="D12" s="491" t="s">
        <v>257</v>
      </c>
      <c r="E12" s="499" t="s">
        <v>188</v>
      </c>
      <c r="F12" s="499"/>
      <c r="G12" s="491" t="s">
        <v>257</v>
      </c>
      <c r="H12" s="491" t="s">
        <v>258</v>
      </c>
      <c r="I12" s="491"/>
      <c r="J12" s="491"/>
    </row>
    <row r="13" spans="1:10" ht="18" customHeight="1">
      <c r="A13" s="499"/>
      <c r="B13" s="499"/>
      <c r="C13" s="491"/>
      <c r="D13" s="491"/>
      <c r="E13" s="492" t="s">
        <v>259</v>
      </c>
      <c r="F13" s="4" t="s">
        <v>188</v>
      </c>
      <c r="G13" s="491"/>
      <c r="H13" s="491"/>
      <c r="I13" s="491"/>
      <c r="J13" s="491"/>
    </row>
    <row r="14" spans="1:10" ht="29.25" customHeight="1">
      <c r="A14" s="499"/>
      <c r="B14" s="499"/>
      <c r="C14" s="491"/>
      <c r="D14" s="491"/>
      <c r="E14" s="487"/>
      <c r="F14" s="186" t="s">
        <v>260</v>
      </c>
      <c r="G14" s="491"/>
      <c r="H14" s="491"/>
      <c r="I14" s="491"/>
      <c r="J14" s="491"/>
    </row>
    <row r="15" spans="1:10" ht="7.5" customHeight="1">
      <c r="A15" s="187">
        <v>1</v>
      </c>
      <c r="B15" s="187">
        <v>2</v>
      </c>
      <c r="C15" s="187">
        <v>3</v>
      </c>
      <c r="D15" s="187">
        <v>4</v>
      </c>
      <c r="E15" s="187">
        <v>5</v>
      </c>
      <c r="F15" s="187">
        <v>6</v>
      </c>
      <c r="G15" s="187">
        <v>7</v>
      </c>
      <c r="H15" s="187">
        <v>8</v>
      </c>
      <c r="I15" s="187">
        <v>9</v>
      </c>
      <c r="J15" s="187">
        <v>10</v>
      </c>
    </row>
    <row r="16" spans="1:10" ht="41.25" customHeight="1">
      <c r="A16" s="535" t="s">
        <v>262</v>
      </c>
      <c r="B16" s="448" t="s">
        <v>495</v>
      </c>
      <c r="C16" s="189">
        <v>30000</v>
      </c>
      <c r="D16" s="458" t="s">
        <v>529</v>
      </c>
      <c r="E16" s="189">
        <v>300000</v>
      </c>
      <c r="F16" s="189">
        <v>300000</v>
      </c>
      <c r="G16" s="189">
        <v>1738000</v>
      </c>
      <c r="H16" s="189">
        <v>0</v>
      </c>
      <c r="I16" s="189">
        <v>30000</v>
      </c>
      <c r="J16" s="449" t="s">
        <v>162</v>
      </c>
    </row>
    <row r="17" spans="1:10" ht="26.25" customHeight="1">
      <c r="A17" s="536"/>
      <c r="B17" s="450" t="s">
        <v>494</v>
      </c>
      <c r="C17" s="451">
        <v>0</v>
      </c>
      <c r="D17" s="459" t="s">
        <v>530</v>
      </c>
      <c r="E17" s="451"/>
      <c r="F17" s="451"/>
      <c r="G17" s="451">
        <v>1574000</v>
      </c>
      <c r="H17" s="451"/>
      <c r="I17" s="451">
        <v>0</v>
      </c>
      <c r="J17" s="452"/>
    </row>
    <row r="18" spans="1:10" s="47" customFormat="1" ht="19.5" customHeight="1">
      <c r="A18" s="494" t="s">
        <v>92</v>
      </c>
      <c r="B18" s="484"/>
      <c r="C18" s="119">
        <f>SUM(C16:C17)</f>
        <v>30000</v>
      </c>
      <c r="D18" s="119">
        <f>G18</f>
        <v>3312000</v>
      </c>
      <c r="E18" s="119">
        <f aca="true" t="shared" si="0" ref="E18:J18">SUM(E16:E17)</f>
        <v>300000</v>
      </c>
      <c r="F18" s="119">
        <f t="shared" si="0"/>
        <v>300000</v>
      </c>
      <c r="G18" s="119">
        <f t="shared" si="0"/>
        <v>3312000</v>
      </c>
      <c r="H18" s="119">
        <f t="shared" si="0"/>
        <v>0</v>
      </c>
      <c r="I18" s="119">
        <f t="shared" si="0"/>
        <v>30000</v>
      </c>
      <c r="J18" s="119">
        <f t="shared" si="0"/>
        <v>0</v>
      </c>
    </row>
    <row r="19" spans="1:10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9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9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9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91"/>
      <c r="B23" s="1"/>
      <c r="C23" s="1"/>
      <c r="D23" s="1"/>
      <c r="E23" s="1"/>
      <c r="F23" s="1"/>
      <c r="G23" s="1"/>
      <c r="H23" s="1"/>
      <c r="I23" s="1"/>
      <c r="J23" s="1"/>
    </row>
  </sheetData>
  <mergeCells count="16">
    <mergeCell ref="A7:I7"/>
    <mergeCell ref="A8:I8"/>
    <mergeCell ref="A11:A14"/>
    <mergeCell ref="B11:B14"/>
    <mergeCell ref="C11:C14"/>
    <mergeCell ref="D11:F11"/>
    <mergeCell ref="G11:H11"/>
    <mergeCell ref="I11:I14"/>
    <mergeCell ref="A18:B18"/>
    <mergeCell ref="J11:J14"/>
    <mergeCell ref="D12:D14"/>
    <mergeCell ref="E12:F12"/>
    <mergeCell ref="G12:G14"/>
    <mergeCell ref="H12:H14"/>
    <mergeCell ref="E13:E14"/>
    <mergeCell ref="A16:A17"/>
  </mergeCells>
  <printOptions/>
  <pageMargins left="0.58" right="0.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Trzebnica</cp:lastModifiedBy>
  <cp:lastPrinted>2008-12-29T06:47:36Z</cp:lastPrinted>
  <dcterms:created xsi:type="dcterms:W3CDTF">2007-11-19T07:23:40Z</dcterms:created>
  <dcterms:modified xsi:type="dcterms:W3CDTF">2009-01-02T10:52:47Z</dcterms:modified>
  <cp:category/>
  <cp:version/>
  <cp:contentType/>
  <cp:contentStatus/>
</cp:coreProperties>
</file>