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'Arkusz1'!$8:$13</definedName>
  </definedNames>
  <calcPr fullCalcOnLoad="1"/>
</workbook>
</file>

<file path=xl/sharedStrings.xml><?xml version="1.0" encoding="utf-8"?>
<sst xmlns="http://schemas.openxmlformats.org/spreadsheetml/2006/main" count="288" uniqueCount="203">
  <si>
    <t>Rady Miejskiej w Trzebnicy</t>
  </si>
  <si>
    <t>Zadania inwestycyjne w 2008 r.</t>
  </si>
  <si>
    <t>w złotych</t>
  </si>
  <si>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</si>
  <si>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</si>
  <si>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</si>
  <si>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</si>
  <si>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</si>
  <si>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</si>
  <si>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</si>
  <si>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</si>
  <si>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</si>
  <si>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</si>
  <si>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dochody własne jst</t>
  </si>
  <si>
    <t>obligacje</t>
  </si>
  <si>
    <t>środki pochodzące
z innych  źródeł*</t>
  </si>
  <si>
    <t>środki wymienione
w art. 5 ust. 1 pkt 2 i 3 u.f.p.</t>
  </si>
  <si>
    <t>1.</t>
  </si>
  <si>
    <t>Urząd Miejski w Trzebnicy</t>
  </si>
  <si>
    <t>2.</t>
  </si>
  <si>
    <t>Budowa drogi ul. Piwniczna</t>
  </si>
  <si>
    <t>3.</t>
  </si>
  <si>
    <t>4.</t>
  </si>
  <si>
    <t>Budowa drogi w Masłowie</t>
  </si>
  <si>
    <t>5.</t>
  </si>
  <si>
    <t>Projekt ul. Leśna i Korczaka - deptak i droga</t>
  </si>
  <si>
    <t>6.</t>
  </si>
  <si>
    <t>Budowa sygnalizacji świetlnej na skrzyżowaniu             ul. Milickiej z ul. Prusicką</t>
  </si>
  <si>
    <t>7.</t>
  </si>
  <si>
    <t>8.</t>
  </si>
  <si>
    <t>Wykup gruntów pod inwestycje gminne oraz uzupełnienie zasobu gruntów komunalnych</t>
  </si>
  <si>
    <t>9.</t>
  </si>
  <si>
    <t>10.</t>
  </si>
  <si>
    <t>11.</t>
  </si>
  <si>
    <t>Poprawa bezpieczeństwa w Urzędzie</t>
  </si>
  <si>
    <t>12.</t>
  </si>
  <si>
    <t>13.</t>
  </si>
  <si>
    <t>Remont remizy w Brzykowie</t>
  </si>
  <si>
    <t>Zakup motopomp</t>
  </si>
  <si>
    <t>15.</t>
  </si>
  <si>
    <t>Budowa hali sportowej przy SP 3</t>
  </si>
  <si>
    <t>16.</t>
  </si>
  <si>
    <t>17.</t>
  </si>
  <si>
    <t>18.</t>
  </si>
  <si>
    <t>Budowa wielofunkcyjnego boiska sportowego przy Gimnazjum Nr 1</t>
  </si>
  <si>
    <t>19.</t>
  </si>
  <si>
    <t>Budowa kanalizacji wraz z oczyszczalnią ścieków                      w Skarszynie</t>
  </si>
  <si>
    <t>20.</t>
  </si>
  <si>
    <t>21.</t>
  </si>
  <si>
    <t>Rekultywacja składowiska odpadów w Jaszycach</t>
  </si>
  <si>
    <t>22.</t>
  </si>
  <si>
    <t>Zakup boksu i bud dla psów</t>
  </si>
  <si>
    <t>23.</t>
  </si>
  <si>
    <t>24.</t>
  </si>
  <si>
    <t>Rewitalizacja płyty rynku w Trzebnicy</t>
  </si>
  <si>
    <t>25.</t>
  </si>
  <si>
    <t>Budowa kompleksu basenowego przy ul Leśnej</t>
  </si>
  <si>
    <t>26.</t>
  </si>
  <si>
    <t>Budowa boisk sportowych wielofunkcyjnych</t>
  </si>
  <si>
    <t>Ogółem:</t>
  </si>
  <si>
    <t>x</t>
  </si>
  <si>
    <t>* Wybrać odpowiednie oznaczenie źródła finansowania:</t>
  </si>
  <si>
    <t>Załacznik nr 1</t>
  </si>
  <si>
    <t>Budowa drogi ul. Ogrodowa</t>
  </si>
  <si>
    <t>27.</t>
  </si>
  <si>
    <t>28.</t>
  </si>
  <si>
    <t>29.</t>
  </si>
  <si>
    <t>30.</t>
  </si>
  <si>
    <t>31.</t>
  </si>
  <si>
    <t>Projekt parkingu przed Urzędem Miejskim</t>
  </si>
  <si>
    <t xml:space="preserve">Wykonanie sieci wodociągowej w ul. Kwiatowej </t>
  </si>
  <si>
    <t>Zakup dmuchaw do oczyszczalni ścieków</t>
  </si>
  <si>
    <t>A. Dotacje i środki z budżetu państwa (np. od wojewody, MEN, UKFiS, …),</t>
  </si>
  <si>
    <t>B. Środki i dotacje otrzymane od innych jst oraz innych jednostek zaliczanych do sektora finansów publicznych,</t>
  </si>
  <si>
    <t xml:space="preserve">C. Inne źródła. </t>
  </si>
  <si>
    <t>Nakłady inwestycyjne i ulepszające obiekt                  w Blizocinie</t>
  </si>
  <si>
    <t>Pokrycie folią przeciwsłoneczną świetlika dachowego</t>
  </si>
  <si>
    <t>Projekt rozbudowy Przedszkola Nr 2</t>
  </si>
  <si>
    <t>Pozyskanie sieci wodociągowej i kanalizacyjnej na terenie gminy</t>
  </si>
  <si>
    <t xml:space="preserve">Budowa drogi w Ligocie </t>
  </si>
  <si>
    <t>32.</t>
  </si>
  <si>
    <t>33.</t>
  </si>
  <si>
    <t>34.</t>
  </si>
  <si>
    <t>35.</t>
  </si>
  <si>
    <t>36.</t>
  </si>
  <si>
    <t>37.</t>
  </si>
  <si>
    <t>38.</t>
  </si>
  <si>
    <t>39.</t>
  </si>
  <si>
    <t>Remont dachu ZPK</t>
  </si>
  <si>
    <t>Przebudowa chodnika Komorowo</t>
  </si>
  <si>
    <t>Przebudowa chodnika Skarszyn</t>
  </si>
  <si>
    <t>Przebudowa chodnika Ujeździec Mały</t>
  </si>
  <si>
    <t>Budowa parkingu oraz chodników w rejonie ulic B. Chrobrego, Obrońców Pokoju, 9 Maja</t>
  </si>
  <si>
    <t xml:space="preserve">Zakup maszyny myjącej </t>
  </si>
  <si>
    <t>40.</t>
  </si>
  <si>
    <t>41.</t>
  </si>
  <si>
    <t>44.</t>
  </si>
  <si>
    <t>ZAPO</t>
  </si>
  <si>
    <t>Zakup syren alarmowych</t>
  </si>
  <si>
    <t>Zakup samochodu pożarniczego</t>
  </si>
  <si>
    <t>Wymiana pieca w  szkole w Kuźniczysku</t>
  </si>
  <si>
    <t>45.</t>
  </si>
  <si>
    <t>46.</t>
  </si>
  <si>
    <t>Zakup wyposażenia placów zabaw</t>
  </si>
  <si>
    <t>Zakup kontenerów szatniowych do Kuźniczyska i Skarszyna</t>
  </si>
  <si>
    <t>Monitoring wizyjny składowiska odpadów</t>
  </si>
  <si>
    <t>42.</t>
  </si>
  <si>
    <t>47.</t>
  </si>
  <si>
    <t>48.</t>
  </si>
  <si>
    <t>Budowa ul. Morelowej i Orzechowej</t>
  </si>
  <si>
    <t>49.</t>
  </si>
  <si>
    <t>50.</t>
  </si>
  <si>
    <t>51.</t>
  </si>
  <si>
    <t>52.</t>
  </si>
  <si>
    <t>Montaż chłodnicy olejowej do schładzania oleju           w windzie</t>
  </si>
  <si>
    <t>Modernizacja szkoły Podstawowej Nr 3</t>
  </si>
  <si>
    <t>Projekty boisk wielofunkcyjnych przy Szkołach podstawowych w Boleścinie, Ujeźdzcu Wielkim                              i Masłowie</t>
  </si>
  <si>
    <t>Projekt modernizacji stadionu sportowego w Trzebnicy zgodnie z wymogami EURO 2012</t>
  </si>
  <si>
    <t>Budowa boiska wielofunkcyjnego - ORLIK 2012</t>
  </si>
  <si>
    <t>Oświetlenie parkowe - park "Solidarność"</t>
  </si>
  <si>
    <t xml:space="preserve">Projekt drogi w Jaźwinach </t>
  </si>
  <si>
    <t>Projekt drogi w ul. Piwniczna</t>
  </si>
  <si>
    <t>Projekt łącznika ul. Milickiej z ul. Prusicką</t>
  </si>
  <si>
    <t>Projekt drogi w Koniowie</t>
  </si>
  <si>
    <t>Przebudowa drogi w Ujeźdźcu Małym</t>
  </si>
  <si>
    <t>Przebudowa drogi w Skoroszowie</t>
  </si>
  <si>
    <t>Przebudowa chodników ul. Armii Krajowej, Wrocławska, Obrońców Pokoju, B. Chrobrego, pl. J. Piłsudskiego</t>
  </si>
  <si>
    <t>Projekt drogi wewnętrznej od ul Drzymały</t>
  </si>
  <si>
    <t>Pokrycie folią przeciwsłoneczną okien Urzędu</t>
  </si>
  <si>
    <t>Zakup i montaż monitoringu wizyjnego                         do SP w Kuźniczysku</t>
  </si>
  <si>
    <t>Projekt rewitalizacji płyty rynku w Trzebnicy</t>
  </si>
  <si>
    <t>53.</t>
  </si>
  <si>
    <t>54.</t>
  </si>
  <si>
    <t>55.</t>
  </si>
  <si>
    <t>56.</t>
  </si>
  <si>
    <t>57.</t>
  </si>
  <si>
    <t>58.</t>
  </si>
  <si>
    <t>60.</t>
  </si>
  <si>
    <t>61.</t>
  </si>
  <si>
    <t>62.</t>
  </si>
  <si>
    <t>63.</t>
  </si>
  <si>
    <t>64.</t>
  </si>
  <si>
    <t>65.</t>
  </si>
  <si>
    <t>Poprawa dostępności komunikacyjnej lokalnego centrum aktywności gospodarczej w Trzebnicy poprzez budowę łącznika drogowego między ulicami Milicką i Prusicką</t>
  </si>
  <si>
    <t>Urządzenie miejsc pracy – obsługa Funduszu Alimentacyjnego</t>
  </si>
  <si>
    <t>A</t>
  </si>
  <si>
    <t>Zakup wiat stadionowych i ogrodzenia boiska w Kuźniczysku</t>
  </si>
  <si>
    <t>OPS</t>
  </si>
  <si>
    <t>66.</t>
  </si>
  <si>
    <t>67.</t>
  </si>
  <si>
    <t>68.</t>
  </si>
  <si>
    <t>Zakup mebli stolików, krzeseł, szafek, biurek do 3 sal lekcyjnych w SP Nr 3</t>
  </si>
  <si>
    <t xml:space="preserve">Zakup 9 osobowego pojazdu dostosowanego do przewozu osób niepełnosprawnych </t>
  </si>
  <si>
    <t>Projekt kompleksu basenów w Trzebnicy przy ulicy Leśnej</t>
  </si>
  <si>
    <t>69.</t>
  </si>
  <si>
    <t>70.</t>
  </si>
  <si>
    <t>71.</t>
  </si>
  <si>
    <t>72.</t>
  </si>
  <si>
    <t>73.</t>
  </si>
  <si>
    <t>74.</t>
  </si>
  <si>
    <t>75.</t>
  </si>
  <si>
    <t>Budowa chodnika w miejscowości Cerekwica w ciągu drogi wojewódzkiej nr 340</t>
  </si>
  <si>
    <t>Zakup 2 piłkochwytów na boisko przy Gimnazjum Nr 1</t>
  </si>
  <si>
    <t>Zakup piłkochwytu do Hali ZAPO</t>
  </si>
  <si>
    <t xml:space="preserve">poz. 19 -      trójstronna umowa zawarta pomiędzy gminą Trzebnica, wykonawcą i państwem Matłok - państwo Wiesława i Marian Matłok uiszczą bezpośrednio na rzecz wykonawcy kwotę 25 000 zł. </t>
  </si>
  <si>
    <t>Dodatkowe oświetlenie drogowe ul. Daszyńskiego</t>
  </si>
  <si>
    <t>14.</t>
  </si>
  <si>
    <t>Przebudowa chodnika Nowy Dwór</t>
  </si>
  <si>
    <t>Przebudowa chodnika Trzebnica ul. Oleśnicka</t>
  </si>
  <si>
    <t>Przebudowa chodnika Głuchów Górny</t>
  </si>
  <si>
    <t>Zakup 3 wiat przystankowych</t>
  </si>
  <si>
    <t>76.</t>
  </si>
  <si>
    <t>77.</t>
  </si>
  <si>
    <t>78.</t>
  </si>
  <si>
    <t>79.</t>
  </si>
  <si>
    <t>Zabezpieczenie placu zabaw w Boleścinie - ogrodzenie</t>
  </si>
  <si>
    <t>Stworzenie kompleksu rekreacyjno wypoczynkowego - budowa zadaszenia na wyspie</t>
  </si>
  <si>
    <t>80.</t>
  </si>
  <si>
    <t xml:space="preserve">010 </t>
  </si>
  <si>
    <t>01041</t>
  </si>
  <si>
    <t>Plan odnowy sześciu miejscowości</t>
  </si>
  <si>
    <t>Zakup krzeseł do Hali ZAPO</t>
  </si>
  <si>
    <t>81.</t>
  </si>
  <si>
    <t>82.</t>
  </si>
  <si>
    <t>Park linowy</t>
  </si>
  <si>
    <t xml:space="preserve">Wykonanie tablicy informacyjnej </t>
  </si>
  <si>
    <t>Zakup ładowarko spycharki na składowisko odpadów w Marcinowie</t>
  </si>
  <si>
    <t>Zakup ciągnika do przewozu odpadów oraz oprzyrządowania do pojazdu BOBCAT na składowisko w Marcinowie</t>
  </si>
  <si>
    <t>Ogrodzenie placu zabaw w Brzykowie</t>
  </si>
  <si>
    <t>Zakup kserokopiarki dla Szkoły Podstawowej Nr 3</t>
  </si>
  <si>
    <t>83.</t>
  </si>
  <si>
    <t>84.</t>
  </si>
  <si>
    <t>85.</t>
  </si>
  <si>
    <t>86.</t>
  </si>
  <si>
    <t>Wykonanie instalacji elektrycznej w boksie remizy         w Ujeźdźcu Wlk. oraz zamontowanie grzejników                      z czujnikami temperatury</t>
  </si>
  <si>
    <t>Przygotowanie do wdrażania programu e-urząd - zakup serwera, komputerów, kserokopiarek, drukarek, oprogramowania</t>
  </si>
  <si>
    <t>Remont dojazdu i wejścia do SP w Kuźniczysku</t>
  </si>
  <si>
    <t>Dokumentacja projektowa dotycząca modernizacji budynku Zakładu Lecznictwa Ambulatoryjnego                          w Trzebnicy</t>
  </si>
  <si>
    <t>Fontanna w parku Pionierów Ziemi Trzebnickiej</t>
  </si>
  <si>
    <t>Zakup szatkownicy do Przedszkola Nr 2</t>
  </si>
  <si>
    <t>z dnia 29 grudnia 2008 r.</t>
  </si>
  <si>
    <t>Projekt zadaszenia placu targowego</t>
  </si>
  <si>
    <t>do Uchwały nr XXIII/237/08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</si>
</sst>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CE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wrapText="1"/>
    </xf>
    <xf numFmtId="0" fontId="1" fillId="0" borderId="12" xfId="0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9" fillId="0" borderId="2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3" xfId="0" applyFont="1" applyBorder="1" applyAlignment="1" quotePrefix="1">
      <alignment horizontal="center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workbookViewId="0" topLeftCell="B28">
      <selection activeCell="O5" sqref="O5"/>
    </sheetView>
  </sheetViews>
  <sheetFormatPr defaultColWidth="9.140625" defaultRowHeight="12.75"/>
  <cols>
    <col min="1" max="1" width="4.140625" style="1" customWidth="1"/>
    <col min="2" max="2" width="6.8515625" style="1" customWidth="1"/>
    <col min="3" max="3" width="7.7109375" style="1" customWidth="1"/>
    <col min="4" max="4" width="6.00390625" style="1" customWidth="1"/>
    <col min="5" max="5" width="35.140625" style="1" customWidth="1"/>
    <col min="6" max="6" width="8.8515625" style="1" customWidth="1"/>
    <col min="7" max="7" width="9.421875" style="1" customWidth="1"/>
    <col min="8" max="8" width="9.00390625" style="1" customWidth="1"/>
    <col min="9" max="9" width="9.421875" style="1" customWidth="1"/>
    <col min="10" max="10" width="3.421875" style="1" customWidth="1"/>
    <col min="11" max="11" width="9.421875" style="1" customWidth="1"/>
    <col min="12" max="12" width="13.28125" style="1" customWidth="1"/>
    <col min="13" max="13" width="20.28125" style="1" customWidth="1"/>
    <col min="14" max="16384" width="9.140625" style="1" customWidth="1"/>
  </cols>
  <sheetData>
    <row r="1" ht="12.75">
      <c r="M1" s="2" t="s">
        <v>62</v>
      </c>
    </row>
    <row r="2" ht="12.75">
      <c r="M2" s="2" t="s">
        <v>202</v>
      </c>
    </row>
    <row r="3" ht="12.75">
      <c r="M3" s="2" t="s">
        <v>0</v>
      </c>
    </row>
    <row r="4" ht="12.75">
      <c r="M4" s="2" t="s">
        <v>200</v>
      </c>
    </row>
    <row r="6" spans="1:13" ht="18">
      <c r="A6" s="72" t="s">
        <v>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10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 t="s">
        <v>2</v>
      </c>
    </row>
    <row r="8" spans="1:13" s="5" customFormat="1" ht="19.5" customHeight="1">
      <c r="A8" s="73" t="s">
        <v>3</v>
      </c>
      <c r="B8" s="73" t="s">
        <v>4</v>
      </c>
      <c r="C8" s="73" t="s">
        <v>5</v>
      </c>
      <c r="D8" s="73" t="s">
        <v>6</v>
      </c>
      <c r="E8" s="74" t="s">
        <v>7</v>
      </c>
      <c r="F8" s="74" t="s">
        <v>8</v>
      </c>
      <c r="G8" s="74" t="s">
        <v>9</v>
      </c>
      <c r="H8" s="74"/>
      <c r="I8" s="74"/>
      <c r="J8" s="74"/>
      <c r="K8" s="74"/>
      <c r="L8" s="74"/>
      <c r="M8" s="75" t="s">
        <v>10</v>
      </c>
    </row>
    <row r="9" spans="1:13" s="5" customFormat="1" ht="19.5" customHeight="1">
      <c r="A9" s="73"/>
      <c r="B9" s="73"/>
      <c r="C9" s="73"/>
      <c r="D9" s="73"/>
      <c r="E9" s="74"/>
      <c r="F9" s="74"/>
      <c r="G9" s="76" t="s">
        <v>11</v>
      </c>
      <c r="H9" s="76" t="s">
        <v>12</v>
      </c>
      <c r="I9" s="76"/>
      <c r="J9" s="76"/>
      <c r="K9" s="76"/>
      <c r="L9" s="76"/>
      <c r="M9" s="75"/>
    </row>
    <row r="10" spans="1:13" s="5" customFormat="1" ht="29.25" customHeight="1">
      <c r="A10" s="73"/>
      <c r="B10" s="73"/>
      <c r="C10" s="73"/>
      <c r="D10" s="73"/>
      <c r="E10" s="74"/>
      <c r="F10" s="74"/>
      <c r="G10" s="76"/>
      <c r="H10" s="76" t="s">
        <v>13</v>
      </c>
      <c r="I10" s="76" t="s">
        <v>14</v>
      </c>
      <c r="J10" s="78" t="s">
        <v>15</v>
      </c>
      <c r="K10" s="79"/>
      <c r="L10" s="76" t="s">
        <v>16</v>
      </c>
      <c r="M10" s="75"/>
    </row>
    <row r="11" spans="1:13" s="5" customFormat="1" ht="9" customHeight="1">
      <c r="A11" s="73"/>
      <c r="B11" s="73"/>
      <c r="C11" s="73"/>
      <c r="D11" s="73"/>
      <c r="E11" s="74"/>
      <c r="F11" s="74"/>
      <c r="G11" s="76"/>
      <c r="H11" s="76"/>
      <c r="I11" s="76"/>
      <c r="J11" s="80"/>
      <c r="K11" s="81"/>
      <c r="L11" s="76"/>
      <c r="M11" s="75"/>
    </row>
    <row r="12" spans="1:13" s="5" customFormat="1" ht="6.75" customHeight="1">
      <c r="A12" s="73"/>
      <c r="B12" s="73"/>
      <c r="C12" s="73"/>
      <c r="D12" s="73"/>
      <c r="E12" s="74"/>
      <c r="F12" s="74"/>
      <c r="G12" s="76"/>
      <c r="H12" s="76"/>
      <c r="I12" s="76"/>
      <c r="J12" s="82"/>
      <c r="K12" s="83"/>
      <c r="L12" s="76"/>
      <c r="M12" s="75"/>
    </row>
    <row r="13" spans="1:13" ht="7.5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43"/>
      <c r="K13" s="58">
        <v>10</v>
      </c>
      <c r="L13" s="6">
        <v>11</v>
      </c>
      <c r="M13" s="6">
        <v>12</v>
      </c>
    </row>
    <row r="14" spans="1:13" ht="25.5" customHeight="1">
      <c r="A14" s="61" t="s">
        <v>17</v>
      </c>
      <c r="B14" s="67" t="s">
        <v>178</v>
      </c>
      <c r="C14" s="67" t="s">
        <v>179</v>
      </c>
      <c r="D14" s="26">
        <v>6050</v>
      </c>
      <c r="E14" s="66" t="s">
        <v>180</v>
      </c>
      <c r="F14" s="68">
        <v>18300</v>
      </c>
      <c r="G14" s="68">
        <v>18300</v>
      </c>
      <c r="H14" s="68">
        <v>18300</v>
      </c>
      <c r="I14" s="69"/>
      <c r="J14" s="70"/>
      <c r="K14" s="71"/>
      <c r="L14" s="69"/>
      <c r="M14" s="28" t="s">
        <v>18</v>
      </c>
    </row>
    <row r="15" spans="1:13" ht="25.5" customHeight="1">
      <c r="A15" s="65" t="s">
        <v>19</v>
      </c>
      <c r="B15" s="26">
        <v>600</v>
      </c>
      <c r="C15" s="26">
        <v>60013</v>
      </c>
      <c r="D15" s="26">
        <v>6300</v>
      </c>
      <c r="E15" s="13" t="s">
        <v>161</v>
      </c>
      <c r="F15" s="36">
        <v>218954</v>
      </c>
      <c r="G15" s="37">
        <f aca="true" t="shared" si="0" ref="G15:G21">H15+I15</f>
        <v>50000</v>
      </c>
      <c r="H15" s="38">
        <v>50000</v>
      </c>
      <c r="I15" s="38"/>
      <c r="J15" s="44"/>
      <c r="K15" s="45"/>
      <c r="L15" s="39"/>
      <c r="M15" s="28" t="s">
        <v>18</v>
      </c>
    </row>
    <row r="16" spans="1:13" ht="22.5" customHeight="1">
      <c r="A16" s="65" t="s">
        <v>21</v>
      </c>
      <c r="B16" s="26">
        <v>600</v>
      </c>
      <c r="C16" s="26">
        <v>60014</v>
      </c>
      <c r="D16" s="26">
        <v>6300</v>
      </c>
      <c r="E16" s="35" t="s">
        <v>89</v>
      </c>
      <c r="F16" s="36">
        <f>290000-98326</f>
        <v>191674</v>
      </c>
      <c r="G16" s="37">
        <f t="shared" si="0"/>
        <v>191674</v>
      </c>
      <c r="H16" s="38">
        <f>190000-98326</f>
        <v>91674</v>
      </c>
      <c r="I16" s="38">
        <v>100000</v>
      </c>
      <c r="J16" s="44"/>
      <c r="K16" s="45"/>
      <c r="L16" s="39"/>
      <c r="M16" s="28" t="s">
        <v>18</v>
      </c>
    </row>
    <row r="17" spans="1:13" ht="22.5" customHeight="1">
      <c r="A17" s="65" t="s">
        <v>22</v>
      </c>
      <c r="B17" s="9">
        <v>600</v>
      </c>
      <c r="C17" s="9">
        <v>60014</v>
      </c>
      <c r="D17" s="9">
        <v>6300</v>
      </c>
      <c r="E17" s="29" t="s">
        <v>90</v>
      </c>
      <c r="F17" s="30">
        <f>130000-46992</f>
        <v>83008</v>
      </c>
      <c r="G17" s="31">
        <f t="shared" si="0"/>
        <v>83008</v>
      </c>
      <c r="H17" s="32">
        <f>130000-46992</f>
        <v>83008</v>
      </c>
      <c r="I17" s="32"/>
      <c r="J17" s="46"/>
      <c r="K17" s="47"/>
      <c r="L17" s="33"/>
      <c r="M17" s="28" t="s">
        <v>18</v>
      </c>
    </row>
    <row r="18" spans="1:13" ht="22.5" customHeight="1">
      <c r="A18" s="65" t="s">
        <v>24</v>
      </c>
      <c r="B18" s="9">
        <v>600</v>
      </c>
      <c r="C18" s="9">
        <v>60014</v>
      </c>
      <c r="D18" s="9">
        <v>6300</v>
      </c>
      <c r="E18" s="29" t="s">
        <v>91</v>
      </c>
      <c r="F18" s="30">
        <f>94000-32189</f>
        <v>61811</v>
      </c>
      <c r="G18" s="31">
        <f t="shared" si="0"/>
        <v>61811</v>
      </c>
      <c r="H18" s="32">
        <f>94000-32189</f>
        <v>61811</v>
      </c>
      <c r="I18" s="32"/>
      <c r="J18" s="46"/>
      <c r="K18" s="47"/>
      <c r="L18" s="33"/>
      <c r="M18" s="28" t="s">
        <v>18</v>
      </c>
    </row>
    <row r="19" spans="1:13" ht="22.5" customHeight="1">
      <c r="A19" s="65" t="s">
        <v>26</v>
      </c>
      <c r="B19" s="26">
        <v>600</v>
      </c>
      <c r="C19" s="9">
        <v>60014</v>
      </c>
      <c r="D19" s="9">
        <v>6300</v>
      </c>
      <c r="E19" s="29" t="s">
        <v>167</v>
      </c>
      <c r="F19" s="14">
        <f>100000-18317</f>
        <v>81683</v>
      </c>
      <c r="G19" s="7">
        <f t="shared" si="0"/>
        <v>81683</v>
      </c>
      <c r="H19" s="14">
        <f>100000-18317</f>
        <v>81683</v>
      </c>
      <c r="I19" s="14"/>
      <c r="J19" s="30"/>
      <c r="K19" s="33"/>
      <c r="L19" s="14"/>
      <c r="M19" s="28" t="s">
        <v>18</v>
      </c>
    </row>
    <row r="20" spans="1:13" ht="22.5" customHeight="1">
      <c r="A20" s="65" t="s">
        <v>28</v>
      </c>
      <c r="B20" s="26">
        <v>600</v>
      </c>
      <c r="C20" s="9">
        <v>60014</v>
      </c>
      <c r="D20" s="9">
        <v>6300</v>
      </c>
      <c r="E20" s="29" t="s">
        <v>168</v>
      </c>
      <c r="F20" s="14">
        <f>150000-18547</f>
        <v>131453</v>
      </c>
      <c r="G20" s="7">
        <f t="shared" si="0"/>
        <v>131453</v>
      </c>
      <c r="H20" s="14">
        <f>150000-18547</f>
        <v>131453</v>
      </c>
      <c r="I20" s="14"/>
      <c r="J20" s="30"/>
      <c r="K20" s="33"/>
      <c r="L20" s="14"/>
      <c r="M20" s="28" t="s">
        <v>18</v>
      </c>
    </row>
    <row r="21" spans="1:13" ht="22.5" customHeight="1">
      <c r="A21" s="65" t="s">
        <v>29</v>
      </c>
      <c r="B21" s="26">
        <v>600</v>
      </c>
      <c r="C21" s="9">
        <v>60014</v>
      </c>
      <c r="D21" s="9">
        <v>6300</v>
      </c>
      <c r="E21" s="29" t="s">
        <v>169</v>
      </c>
      <c r="F21" s="14">
        <f>82500-19129</f>
        <v>63371</v>
      </c>
      <c r="G21" s="7">
        <f t="shared" si="0"/>
        <v>63371</v>
      </c>
      <c r="H21" s="14">
        <f>82500-19129</f>
        <v>63371</v>
      </c>
      <c r="I21" s="14"/>
      <c r="J21" s="30"/>
      <c r="K21" s="33"/>
      <c r="L21" s="14"/>
      <c r="M21" s="28" t="s">
        <v>18</v>
      </c>
    </row>
    <row r="22" spans="1:13" ht="22.5" customHeight="1">
      <c r="A22" s="65" t="s">
        <v>31</v>
      </c>
      <c r="B22" s="26">
        <v>600</v>
      </c>
      <c r="C22" s="26">
        <v>60016</v>
      </c>
      <c r="D22" s="26">
        <v>6050</v>
      </c>
      <c r="E22" s="29" t="s">
        <v>120</v>
      </c>
      <c r="F22" s="14">
        <v>30500</v>
      </c>
      <c r="G22" s="31">
        <f aca="true" t="shared" si="1" ref="G22:G28">H22+I22</f>
        <v>30500</v>
      </c>
      <c r="H22" s="14">
        <v>30500</v>
      </c>
      <c r="I22" s="14"/>
      <c r="J22" s="30"/>
      <c r="K22" s="33"/>
      <c r="L22" s="14"/>
      <c r="M22" s="28" t="s">
        <v>18</v>
      </c>
    </row>
    <row r="23" spans="1:13" ht="22.5" customHeight="1">
      <c r="A23" s="65" t="s">
        <v>32</v>
      </c>
      <c r="B23" s="26">
        <v>600</v>
      </c>
      <c r="C23" s="26">
        <v>60016</v>
      </c>
      <c r="D23" s="26">
        <v>6050</v>
      </c>
      <c r="E23" s="29" t="s">
        <v>121</v>
      </c>
      <c r="F23" s="40">
        <v>24400</v>
      </c>
      <c r="G23" s="31">
        <f t="shared" si="1"/>
        <v>24400</v>
      </c>
      <c r="H23" s="40">
        <v>24400</v>
      </c>
      <c r="I23" s="40"/>
      <c r="J23" s="36"/>
      <c r="K23" s="39"/>
      <c r="L23" s="40"/>
      <c r="M23" s="28" t="s">
        <v>18</v>
      </c>
    </row>
    <row r="24" spans="1:13" ht="22.5" customHeight="1">
      <c r="A24" s="65" t="s">
        <v>33</v>
      </c>
      <c r="B24" s="26">
        <v>600</v>
      </c>
      <c r="C24" s="26">
        <v>60016</v>
      </c>
      <c r="D24" s="26">
        <v>6050</v>
      </c>
      <c r="E24" s="29" t="s">
        <v>122</v>
      </c>
      <c r="F24" s="40">
        <v>149206</v>
      </c>
      <c r="G24" s="31">
        <f t="shared" si="1"/>
        <v>149206</v>
      </c>
      <c r="H24" s="40">
        <v>149206</v>
      </c>
      <c r="I24" s="40"/>
      <c r="J24" s="36"/>
      <c r="K24" s="39"/>
      <c r="L24" s="40"/>
      <c r="M24" s="28" t="s">
        <v>18</v>
      </c>
    </row>
    <row r="25" spans="1:13" ht="22.5" customHeight="1">
      <c r="A25" s="65" t="s">
        <v>35</v>
      </c>
      <c r="B25" s="26">
        <v>600</v>
      </c>
      <c r="C25" s="26">
        <v>60016</v>
      </c>
      <c r="D25" s="26">
        <v>6050</v>
      </c>
      <c r="E25" s="29" t="s">
        <v>123</v>
      </c>
      <c r="F25" s="40">
        <v>30500</v>
      </c>
      <c r="G25" s="31">
        <f t="shared" si="1"/>
        <v>30500</v>
      </c>
      <c r="H25" s="40">
        <v>30500</v>
      </c>
      <c r="I25" s="40"/>
      <c r="J25" s="36"/>
      <c r="K25" s="39"/>
      <c r="L25" s="40"/>
      <c r="M25" s="28" t="s">
        <v>18</v>
      </c>
    </row>
    <row r="26" spans="1:13" ht="22.5" customHeight="1">
      <c r="A26" s="65" t="s">
        <v>36</v>
      </c>
      <c r="B26" s="26">
        <v>600</v>
      </c>
      <c r="C26" s="26">
        <v>60016</v>
      </c>
      <c r="D26" s="26">
        <v>6050</v>
      </c>
      <c r="E26" s="29" t="s">
        <v>124</v>
      </c>
      <c r="F26" s="40">
        <f>88000-3000</f>
        <v>85000</v>
      </c>
      <c r="G26" s="31">
        <f t="shared" si="1"/>
        <v>85000</v>
      </c>
      <c r="H26" s="40">
        <f>88000-3000</f>
        <v>85000</v>
      </c>
      <c r="I26" s="40"/>
      <c r="J26" s="36"/>
      <c r="K26" s="39"/>
      <c r="L26" s="40"/>
      <c r="M26" s="28" t="s">
        <v>18</v>
      </c>
    </row>
    <row r="27" spans="1:13" ht="22.5" customHeight="1">
      <c r="A27" s="65" t="s">
        <v>166</v>
      </c>
      <c r="B27" s="26">
        <v>600</v>
      </c>
      <c r="C27" s="26">
        <v>60016</v>
      </c>
      <c r="D27" s="26">
        <v>6050</v>
      </c>
      <c r="E27" s="35" t="s">
        <v>125</v>
      </c>
      <c r="F27" s="40">
        <v>64000</v>
      </c>
      <c r="G27" s="31">
        <f t="shared" si="1"/>
        <v>64000</v>
      </c>
      <c r="H27" s="40">
        <v>64000</v>
      </c>
      <c r="I27" s="40"/>
      <c r="J27" s="36"/>
      <c r="K27" s="39"/>
      <c r="L27" s="40"/>
      <c r="M27" s="28" t="s">
        <v>18</v>
      </c>
    </row>
    <row r="28" spans="1:13" ht="44.25" customHeight="1">
      <c r="A28" s="65" t="s">
        <v>39</v>
      </c>
      <c r="B28" s="26">
        <v>600</v>
      </c>
      <c r="C28" s="26">
        <v>60016</v>
      </c>
      <c r="D28" s="26">
        <v>6050</v>
      </c>
      <c r="E28" s="41" t="s">
        <v>126</v>
      </c>
      <c r="F28" s="40">
        <f>300000-54180</f>
        <v>245820</v>
      </c>
      <c r="G28" s="31">
        <f t="shared" si="1"/>
        <v>245820</v>
      </c>
      <c r="H28" s="40">
        <f>300000-54180</f>
        <v>245820</v>
      </c>
      <c r="I28" s="40"/>
      <c r="J28" s="36"/>
      <c r="K28" s="39"/>
      <c r="L28" s="40"/>
      <c r="M28" s="28" t="s">
        <v>18</v>
      </c>
    </row>
    <row r="29" spans="1:13" ht="56.25" customHeight="1">
      <c r="A29" s="65" t="s">
        <v>41</v>
      </c>
      <c r="B29" s="26">
        <v>600</v>
      </c>
      <c r="C29" s="26">
        <v>60016</v>
      </c>
      <c r="D29" s="26">
        <v>6050</v>
      </c>
      <c r="E29" s="13" t="s">
        <v>143</v>
      </c>
      <c r="F29" s="11">
        <v>7962009</v>
      </c>
      <c r="G29" s="11">
        <f>H29+I29</f>
        <v>2334000</v>
      </c>
      <c r="H29" s="11">
        <f>1000000-666000+800000</f>
        <v>1134000</v>
      </c>
      <c r="I29" s="11">
        <v>1200000</v>
      </c>
      <c r="J29" s="48"/>
      <c r="K29" s="49"/>
      <c r="L29" s="11"/>
      <c r="M29" s="28" t="s">
        <v>18</v>
      </c>
    </row>
    <row r="30" spans="1:13" ht="22.5" customHeight="1">
      <c r="A30" s="65" t="s">
        <v>42</v>
      </c>
      <c r="B30" s="9">
        <v>600</v>
      </c>
      <c r="C30" s="9">
        <v>60016</v>
      </c>
      <c r="D30" s="9">
        <v>6050</v>
      </c>
      <c r="E30" s="10" t="s">
        <v>20</v>
      </c>
      <c r="F30" s="11">
        <v>1600000</v>
      </c>
      <c r="G30" s="7">
        <f aca="true" t="shared" si="2" ref="G30:G97">H30+I30</f>
        <v>500000</v>
      </c>
      <c r="H30" s="11">
        <v>300000</v>
      </c>
      <c r="I30" s="11">
        <v>200000</v>
      </c>
      <c r="J30" s="48"/>
      <c r="K30" s="50"/>
      <c r="L30" s="11"/>
      <c r="M30" s="12" t="s">
        <v>18</v>
      </c>
    </row>
    <row r="31" spans="1:13" ht="23.25" customHeight="1">
      <c r="A31" s="65" t="s">
        <v>43</v>
      </c>
      <c r="B31" s="9">
        <v>600</v>
      </c>
      <c r="C31" s="9">
        <v>60016</v>
      </c>
      <c r="D31" s="9">
        <v>6050</v>
      </c>
      <c r="E31" s="10" t="s">
        <v>23</v>
      </c>
      <c r="F31" s="11">
        <f>1155000-39500</f>
        <v>1115500</v>
      </c>
      <c r="G31" s="7">
        <f t="shared" si="2"/>
        <v>1115500</v>
      </c>
      <c r="H31" s="11">
        <f>655000-39500-500000</f>
        <v>115500</v>
      </c>
      <c r="I31" s="7">
        <v>1000000</v>
      </c>
      <c r="J31" s="51"/>
      <c r="K31" s="50"/>
      <c r="L31" s="11"/>
      <c r="M31" s="12" t="s">
        <v>18</v>
      </c>
    </row>
    <row r="32" spans="1:13" ht="22.5" customHeight="1">
      <c r="A32" s="65" t="s">
        <v>45</v>
      </c>
      <c r="B32" s="9">
        <v>600</v>
      </c>
      <c r="C32" s="9">
        <v>60016</v>
      </c>
      <c r="D32" s="9">
        <v>6050</v>
      </c>
      <c r="E32" s="10" t="s">
        <v>25</v>
      </c>
      <c r="F32" s="11">
        <v>60000</v>
      </c>
      <c r="G32" s="7">
        <f t="shared" si="2"/>
        <v>60000</v>
      </c>
      <c r="H32" s="11">
        <v>10000</v>
      </c>
      <c r="I32" s="7">
        <v>50000</v>
      </c>
      <c r="J32" s="51"/>
      <c r="K32" s="50"/>
      <c r="L32" s="11"/>
      <c r="M32" s="12" t="s">
        <v>18</v>
      </c>
    </row>
    <row r="33" spans="1:13" ht="25.5" customHeight="1">
      <c r="A33" s="65" t="s">
        <v>47</v>
      </c>
      <c r="B33" s="9">
        <v>600</v>
      </c>
      <c r="C33" s="9">
        <v>60016</v>
      </c>
      <c r="D33" s="9">
        <v>6050</v>
      </c>
      <c r="E33" s="13" t="s">
        <v>27</v>
      </c>
      <c r="F33" s="11">
        <v>180000</v>
      </c>
      <c r="G33" s="7">
        <f t="shared" si="2"/>
        <v>180000</v>
      </c>
      <c r="H33" s="11">
        <f>300000-220000</f>
        <v>80000</v>
      </c>
      <c r="I33" s="7">
        <v>100000</v>
      </c>
      <c r="J33" s="51"/>
      <c r="K33" s="50"/>
      <c r="L33" s="11"/>
      <c r="M33" s="12" t="s">
        <v>18</v>
      </c>
    </row>
    <row r="34" spans="1:13" ht="22.5" customHeight="1">
      <c r="A34" s="65" t="s">
        <v>48</v>
      </c>
      <c r="B34" s="9">
        <v>600</v>
      </c>
      <c r="C34" s="9">
        <v>60016</v>
      </c>
      <c r="D34" s="9">
        <v>6050</v>
      </c>
      <c r="E34" s="13" t="s">
        <v>79</v>
      </c>
      <c r="F34" s="11">
        <v>312930</v>
      </c>
      <c r="G34" s="7">
        <f t="shared" si="2"/>
        <v>312930</v>
      </c>
      <c r="H34" s="11">
        <f>311030+1900-300000</f>
        <v>12930</v>
      </c>
      <c r="I34" s="7">
        <v>300000</v>
      </c>
      <c r="J34" s="51"/>
      <c r="K34" s="50"/>
      <c r="L34" s="7"/>
      <c r="M34" s="12" t="s">
        <v>18</v>
      </c>
    </row>
    <row r="35" spans="1:13" ht="22.5" customHeight="1">
      <c r="A35" s="65" t="s">
        <v>50</v>
      </c>
      <c r="B35" s="9">
        <v>600</v>
      </c>
      <c r="C35" s="9">
        <v>60016</v>
      </c>
      <c r="D35" s="9">
        <v>6050</v>
      </c>
      <c r="E35" s="13" t="s">
        <v>63</v>
      </c>
      <c r="F35" s="11">
        <v>150000</v>
      </c>
      <c r="G35" s="7">
        <f t="shared" si="2"/>
        <v>26000</v>
      </c>
      <c r="H35" s="11">
        <f>125000-99000</f>
        <v>26000</v>
      </c>
      <c r="I35" s="7"/>
      <c r="J35" s="51"/>
      <c r="K35" s="52"/>
      <c r="L35" s="7"/>
      <c r="M35" s="12" t="s">
        <v>18</v>
      </c>
    </row>
    <row r="36" spans="1:13" ht="22.5" customHeight="1">
      <c r="A36" s="65" t="s">
        <v>52</v>
      </c>
      <c r="B36" s="9">
        <v>600</v>
      </c>
      <c r="C36" s="9">
        <v>60016</v>
      </c>
      <c r="D36" s="9">
        <v>6050</v>
      </c>
      <c r="E36" s="13" t="s">
        <v>69</v>
      </c>
      <c r="F36" s="11">
        <v>17000</v>
      </c>
      <c r="G36" s="7">
        <f t="shared" si="2"/>
        <v>17000</v>
      </c>
      <c r="H36" s="11">
        <v>17000</v>
      </c>
      <c r="I36" s="7"/>
      <c r="J36" s="51"/>
      <c r="K36" s="52"/>
      <c r="L36" s="7"/>
      <c r="M36" s="12" t="s">
        <v>18</v>
      </c>
    </row>
    <row r="37" spans="1:13" ht="25.5" customHeight="1">
      <c r="A37" s="65" t="s">
        <v>53</v>
      </c>
      <c r="B37" s="9">
        <v>600</v>
      </c>
      <c r="C37" s="9">
        <v>60016</v>
      </c>
      <c r="D37" s="9">
        <v>6050</v>
      </c>
      <c r="E37" s="13" t="s">
        <v>92</v>
      </c>
      <c r="F37" s="11">
        <v>163564</v>
      </c>
      <c r="G37" s="7">
        <f t="shared" si="2"/>
        <v>163564</v>
      </c>
      <c r="H37" s="11">
        <v>163564</v>
      </c>
      <c r="I37" s="7"/>
      <c r="J37" s="51"/>
      <c r="K37" s="52"/>
      <c r="L37" s="7"/>
      <c r="M37" s="12" t="s">
        <v>18</v>
      </c>
    </row>
    <row r="38" spans="1:13" ht="25.5" customHeight="1">
      <c r="A38" s="65" t="s">
        <v>55</v>
      </c>
      <c r="B38" s="9">
        <v>600</v>
      </c>
      <c r="C38" s="9">
        <v>60016</v>
      </c>
      <c r="D38" s="9">
        <v>6050</v>
      </c>
      <c r="E38" s="13" t="s">
        <v>109</v>
      </c>
      <c r="F38" s="11">
        <v>1200000</v>
      </c>
      <c r="G38" s="7">
        <f t="shared" si="2"/>
        <v>3294</v>
      </c>
      <c r="H38" s="11">
        <v>3294</v>
      </c>
      <c r="I38" s="7"/>
      <c r="J38" s="51"/>
      <c r="K38" s="52"/>
      <c r="L38" s="7"/>
      <c r="M38" s="12" t="s">
        <v>18</v>
      </c>
    </row>
    <row r="39" spans="1:13" ht="25.5" customHeight="1">
      <c r="A39" s="65" t="s">
        <v>57</v>
      </c>
      <c r="B39" s="9">
        <v>600</v>
      </c>
      <c r="C39" s="9">
        <v>60016</v>
      </c>
      <c r="D39" s="9">
        <v>6060</v>
      </c>
      <c r="E39" s="13" t="s">
        <v>170</v>
      </c>
      <c r="F39" s="11">
        <v>25000</v>
      </c>
      <c r="G39" s="7">
        <f t="shared" si="2"/>
        <v>25000</v>
      </c>
      <c r="H39" s="11">
        <v>25000</v>
      </c>
      <c r="I39" s="7"/>
      <c r="J39" s="51"/>
      <c r="K39" s="52"/>
      <c r="L39" s="7"/>
      <c r="M39" s="12" t="s">
        <v>18</v>
      </c>
    </row>
    <row r="40" spans="1:13" ht="25.5" customHeight="1">
      <c r="A40" s="65" t="s">
        <v>64</v>
      </c>
      <c r="B40" s="9">
        <v>600</v>
      </c>
      <c r="C40" s="9">
        <v>60017</v>
      </c>
      <c r="D40" s="9">
        <v>6050</v>
      </c>
      <c r="E40" s="13" t="s">
        <v>127</v>
      </c>
      <c r="F40" s="11">
        <v>24400</v>
      </c>
      <c r="G40" s="7">
        <f t="shared" si="2"/>
        <v>24400</v>
      </c>
      <c r="H40" s="11">
        <v>24400</v>
      </c>
      <c r="I40" s="7"/>
      <c r="J40" s="51"/>
      <c r="K40" s="52"/>
      <c r="L40" s="7"/>
      <c r="M40" s="12" t="s">
        <v>18</v>
      </c>
    </row>
    <row r="41" spans="1:13" ht="25.5" customHeight="1">
      <c r="A41" s="65" t="s">
        <v>65</v>
      </c>
      <c r="B41" s="9">
        <v>700</v>
      </c>
      <c r="C41" s="9">
        <v>70005</v>
      </c>
      <c r="D41" s="9">
        <v>6050</v>
      </c>
      <c r="E41" s="8" t="s">
        <v>30</v>
      </c>
      <c r="F41" s="7">
        <f>55000+273</f>
        <v>55273</v>
      </c>
      <c r="G41" s="7">
        <f t="shared" si="2"/>
        <v>55273</v>
      </c>
      <c r="H41" s="7">
        <f>50000+5000+273</f>
        <v>55273</v>
      </c>
      <c r="I41" s="7"/>
      <c r="J41" s="51"/>
      <c r="K41" s="50"/>
      <c r="L41" s="7"/>
      <c r="M41" s="12" t="s">
        <v>18</v>
      </c>
    </row>
    <row r="42" spans="1:13" ht="25.5" customHeight="1">
      <c r="A42" s="65" t="s">
        <v>66</v>
      </c>
      <c r="B42" s="9">
        <v>700</v>
      </c>
      <c r="C42" s="9">
        <v>70005</v>
      </c>
      <c r="D42" s="9">
        <v>6050</v>
      </c>
      <c r="E42" s="8" t="s">
        <v>75</v>
      </c>
      <c r="F42" s="7">
        <v>74900</v>
      </c>
      <c r="G42" s="7">
        <v>74900</v>
      </c>
      <c r="H42" s="7">
        <v>74900</v>
      </c>
      <c r="I42" s="7"/>
      <c r="J42" s="51"/>
      <c r="K42" s="50"/>
      <c r="L42" s="7"/>
      <c r="M42" s="12" t="s">
        <v>18</v>
      </c>
    </row>
    <row r="43" spans="1:13" ht="25.5" customHeight="1">
      <c r="A43" s="65" t="s">
        <v>67</v>
      </c>
      <c r="B43" s="9">
        <v>750</v>
      </c>
      <c r="C43" s="9">
        <v>75023</v>
      </c>
      <c r="D43" s="9">
        <v>6050</v>
      </c>
      <c r="E43" s="8" t="s">
        <v>76</v>
      </c>
      <c r="F43" s="7">
        <v>47031</v>
      </c>
      <c r="G43" s="7">
        <f aca="true" t="shared" si="3" ref="G43:G48">H43+I43</f>
        <v>47031</v>
      </c>
      <c r="H43" s="7">
        <f>50000-2969</f>
        <v>47031</v>
      </c>
      <c r="I43" s="7"/>
      <c r="J43" s="51"/>
      <c r="K43" s="50"/>
      <c r="L43" s="7"/>
      <c r="M43" s="12" t="s">
        <v>18</v>
      </c>
    </row>
    <row r="44" spans="1:13" ht="25.5" customHeight="1">
      <c r="A44" s="65" t="s">
        <v>68</v>
      </c>
      <c r="B44" s="9">
        <v>750</v>
      </c>
      <c r="C44" s="9">
        <v>75023</v>
      </c>
      <c r="D44" s="9">
        <v>6050</v>
      </c>
      <c r="E44" s="8" t="s">
        <v>128</v>
      </c>
      <c r="F44" s="11">
        <v>22010</v>
      </c>
      <c r="G44" s="7">
        <f t="shared" si="3"/>
        <v>22010</v>
      </c>
      <c r="H44" s="11">
        <f>24000-1990</f>
        <v>22010</v>
      </c>
      <c r="I44" s="11"/>
      <c r="J44" s="48"/>
      <c r="K44" s="53"/>
      <c r="L44" s="11"/>
      <c r="M44" s="12" t="s">
        <v>18</v>
      </c>
    </row>
    <row r="45" spans="1:13" ht="22.5" customHeight="1">
      <c r="A45" s="65" t="s">
        <v>80</v>
      </c>
      <c r="B45" s="9">
        <v>750</v>
      </c>
      <c r="C45" s="26">
        <v>75023</v>
      </c>
      <c r="D45" s="26">
        <v>6050</v>
      </c>
      <c r="E45" s="13" t="s">
        <v>34</v>
      </c>
      <c r="F45" s="11">
        <f>17500-11210</f>
        <v>6290</v>
      </c>
      <c r="G45" s="11">
        <f t="shared" si="3"/>
        <v>6290</v>
      </c>
      <c r="H45" s="11">
        <f>17500-11210</f>
        <v>6290</v>
      </c>
      <c r="I45" s="11"/>
      <c r="J45" s="48"/>
      <c r="K45" s="53"/>
      <c r="L45" s="11"/>
      <c r="M45" s="28" t="s">
        <v>18</v>
      </c>
    </row>
    <row r="46" spans="1:13" ht="25.5" customHeight="1">
      <c r="A46" s="65" t="s">
        <v>81</v>
      </c>
      <c r="B46" s="26">
        <v>750</v>
      </c>
      <c r="C46" s="26">
        <v>75023</v>
      </c>
      <c r="D46" s="26">
        <v>6050</v>
      </c>
      <c r="E46" s="13" t="s">
        <v>114</v>
      </c>
      <c r="F46" s="11">
        <v>9000</v>
      </c>
      <c r="G46" s="11">
        <f t="shared" si="3"/>
        <v>9000</v>
      </c>
      <c r="H46" s="11">
        <v>9000</v>
      </c>
      <c r="I46" s="11"/>
      <c r="J46" s="48"/>
      <c r="K46" s="53"/>
      <c r="L46" s="11"/>
      <c r="M46" s="28" t="s">
        <v>18</v>
      </c>
    </row>
    <row r="47" spans="1:13" ht="25.5" customHeight="1">
      <c r="A47" s="65" t="s">
        <v>82</v>
      </c>
      <c r="B47" s="26">
        <v>750</v>
      </c>
      <c r="C47" s="26">
        <v>75023</v>
      </c>
      <c r="D47" s="26">
        <v>6050</v>
      </c>
      <c r="E47" s="13" t="s">
        <v>185</v>
      </c>
      <c r="F47" s="11">
        <v>4700</v>
      </c>
      <c r="G47" s="11">
        <f t="shared" si="3"/>
        <v>4700</v>
      </c>
      <c r="H47" s="11">
        <v>4700</v>
      </c>
      <c r="I47" s="11"/>
      <c r="J47" s="48"/>
      <c r="K47" s="53"/>
      <c r="L47" s="11"/>
      <c r="M47" s="28" t="s">
        <v>18</v>
      </c>
    </row>
    <row r="48" spans="1:13" ht="38.25" customHeight="1">
      <c r="A48" s="65" t="s">
        <v>83</v>
      </c>
      <c r="B48" s="26">
        <v>750</v>
      </c>
      <c r="C48" s="9">
        <v>75023</v>
      </c>
      <c r="D48" s="9">
        <v>6060</v>
      </c>
      <c r="E48" s="8" t="s">
        <v>195</v>
      </c>
      <c r="F48" s="7">
        <v>157500</v>
      </c>
      <c r="G48" s="7">
        <f t="shared" si="3"/>
        <v>157500</v>
      </c>
      <c r="H48" s="7">
        <f>45000+62500</f>
        <v>107500</v>
      </c>
      <c r="I48" s="7">
        <v>50000</v>
      </c>
      <c r="J48" s="51"/>
      <c r="K48" s="50"/>
      <c r="L48" s="7"/>
      <c r="M48" s="12" t="s">
        <v>18</v>
      </c>
    </row>
    <row r="49" spans="1:13" ht="22.5" customHeight="1">
      <c r="A49" s="65" t="s">
        <v>84</v>
      </c>
      <c r="B49" s="9">
        <v>750</v>
      </c>
      <c r="C49" s="9">
        <v>75023</v>
      </c>
      <c r="D49" s="9">
        <v>6060</v>
      </c>
      <c r="E49" s="8" t="s">
        <v>93</v>
      </c>
      <c r="F49" s="7">
        <v>10400</v>
      </c>
      <c r="G49" s="7">
        <f t="shared" si="2"/>
        <v>10400</v>
      </c>
      <c r="H49" s="7">
        <f>10736-336</f>
        <v>10400</v>
      </c>
      <c r="I49" s="7"/>
      <c r="J49" s="51"/>
      <c r="K49" s="50"/>
      <c r="L49" s="7"/>
      <c r="M49" s="12" t="s">
        <v>18</v>
      </c>
    </row>
    <row r="50" spans="1:13" ht="20.25" customHeight="1">
      <c r="A50" s="65" t="s">
        <v>85</v>
      </c>
      <c r="B50" s="9">
        <v>754</v>
      </c>
      <c r="C50" s="9">
        <v>75412</v>
      </c>
      <c r="D50" s="9">
        <v>6050</v>
      </c>
      <c r="E50" s="8" t="s">
        <v>37</v>
      </c>
      <c r="F50" s="7">
        <f>135000-3734</f>
        <v>131266</v>
      </c>
      <c r="G50" s="7">
        <f t="shared" si="2"/>
        <v>131266</v>
      </c>
      <c r="H50" s="7">
        <f>135000-3734</f>
        <v>131266</v>
      </c>
      <c r="I50" s="7"/>
      <c r="J50" s="51"/>
      <c r="K50" s="50"/>
      <c r="L50" s="7"/>
      <c r="M50" s="12" t="s">
        <v>18</v>
      </c>
    </row>
    <row r="51" spans="1:13" ht="36.75" customHeight="1">
      <c r="A51" s="65" t="s">
        <v>86</v>
      </c>
      <c r="B51" s="9">
        <v>754</v>
      </c>
      <c r="C51" s="9">
        <v>75412</v>
      </c>
      <c r="D51" s="9">
        <v>6050</v>
      </c>
      <c r="E51" s="8" t="s">
        <v>194</v>
      </c>
      <c r="F51" s="7">
        <v>7700</v>
      </c>
      <c r="G51" s="7">
        <f t="shared" si="2"/>
        <v>7700</v>
      </c>
      <c r="H51" s="7">
        <v>7700</v>
      </c>
      <c r="I51" s="7"/>
      <c r="J51" s="51"/>
      <c r="K51" s="50"/>
      <c r="L51" s="7"/>
      <c r="M51" s="12" t="s">
        <v>18</v>
      </c>
    </row>
    <row r="52" spans="1:13" ht="20.25" customHeight="1">
      <c r="A52" s="65" t="s">
        <v>87</v>
      </c>
      <c r="B52" s="9">
        <v>754</v>
      </c>
      <c r="C52" s="9">
        <v>75412</v>
      </c>
      <c r="D52" s="9">
        <v>6060</v>
      </c>
      <c r="E52" s="8" t="s">
        <v>38</v>
      </c>
      <c r="F52" s="7">
        <v>15000</v>
      </c>
      <c r="G52" s="7">
        <f t="shared" si="2"/>
        <v>15000</v>
      </c>
      <c r="H52" s="7">
        <v>15000</v>
      </c>
      <c r="I52" s="7"/>
      <c r="J52" s="51"/>
      <c r="K52" s="50"/>
      <c r="L52" s="7"/>
      <c r="M52" s="12" t="s">
        <v>18</v>
      </c>
    </row>
    <row r="53" spans="1:13" ht="20.25" customHeight="1">
      <c r="A53" s="65" t="s">
        <v>94</v>
      </c>
      <c r="B53" s="9">
        <v>754</v>
      </c>
      <c r="C53" s="9">
        <v>75412</v>
      </c>
      <c r="D53" s="9">
        <v>6060</v>
      </c>
      <c r="E53" s="8" t="s">
        <v>99</v>
      </c>
      <c r="F53" s="7">
        <v>6700</v>
      </c>
      <c r="G53" s="7">
        <f t="shared" si="2"/>
        <v>6700</v>
      </c>
      <c r="H53" s="7">
        <v>6700</v>
      </c>
      <c r="I53" s="7"/>
      <c r="J53" s="51"/>
      <c r="K53" s="50"/>
      <c r="L53" s="7"/>
      <c r="M53" s="12" t="s">
        <v>18</v>
      </c>
    </row>
    <row r="54" spans="1:13" ht="20.25" customHeight="1">
      <c r="A54" s="65" t="s">
        <v>95</v>
      </c>
      <c r="B54" s="9">
        <v>754</v>
      </c>
      <c r="C54" s="9">
        <v>75414</v>
      </c>
      <c r="D54" s="9">
        <v>6060</v>
      </c>
      <c r="E54" s="8" t="s">
        <v>98</v>
      </c>
      <c r="F54" s="7">
        <v>21000</v>
      </c>
      <c r="G54" s="7">
        <f t="shared" si="2"/>
        <v>21000</v>
      </c>
      <c r="H54" s="7">
        <v>21000</v>
      </c>
      <c r="I54" s="7"/>
      <c r="J54" s="51"/>
      <c r="K54" s="50"/>
      <c r="L54" s="7"/>
      <c r="M54" s="12" t="s">
        <v>18</v>
      </c>
    </row>
    <row r="55" spans="1:13" ht="20.25" customHeight="1">
      <c r="A55" s="65" t="s">
        <v>106</v>
      </c>
      <c r="B55" s="9">
        <v>801</v>
      </c>
      <c r="C55" s="9">
        <v>80101</v>
      </c>
      <c r="D55" s="9">
        <v>6050</v>
      </c>
      <c r="E55" s="8" t="s">
        <v>40</v>
      </c>
      <c r="F55" s="7">
        <v>4831000</v>
      </c>
      <c r="G55" s="7">
        <f t="shared" si="2"/>
        <v>500000</v>
      </c>
      <c r="H55" s="7">
        <v>200000</v>
      </c>
      <c r="I55" s="7">
        <v>300000</v>
      </c>
      <c r="J55" s="51"/>
      <c r="K55" s="50"/>
      <c r="L55" s="7"/>
      <c r="M55" s="12" t="s">
        <v>18</v>
      </c>
    </row>
    <row r="56" spans="1:13" ht="20.25" customHeight="1">
      <c r="A56" s="65" t="s">
        <v>96</v>
      </c>
      <c r="B56" s="9">
        <v>801</v>
      </c>
      <c r="C56" s="9">
        <v>80101</v>
      </c>
      <c r="D56" s="9">
        <v>6050</v>
      </c>
      <c r="E56" s="8" t="s">
        <v>100</v>
      </c>
      <c r="F56" s="7">
        <v>5550</v>
      </c>
      <c r="G56" s="7">
        <f t="shared" si="2"/>
        <v>5550</v>
      </c>
      <c r="H56" s="7">
        <v>5550</v>
      </c>
      <c r="I56" s="7"/>
      <c r="J56" s="51"/>
      <c r="K56" s="50"/>
      <c r="L56" s="7"/>
      <c r="M56" s="12" t="s">
        <v>97</v>
      </c>
    </row>
    <row r="57" spans="1:13" ht="20.25" customHeight="1">
      <c r="A57" s="65" t="s">
        <v>101</v>
      </c>
      <c r="B57" s="9">
        <v>801</v>
      </c>
      <c r="C57" s="9">
        <v>80101</v>
      </c>
      <c r="D57" s="9">
        <v>6050</v>
      </c>
      <c r="E57" s="8" t="s">
        <v>115</v>
      </c>
      <c r="F57" s="7">
        <v>210000</v>
      </c>
      <c r="G57" s="7">
        <f>H57+I57</f>
        <v>210000</v>
      </c>
      <c r="H57" s="7">
        <v>210000</v>
      </c>
      <c r="I57" s="7"/>
      <c r="J57" s="51"/>
      <c r="K57" s="50"/>
      <c r="L57" s="7"/>
      <c r="M57" s="12" t="s">
        <v>18</v>
      </c>
    </row>
    <row r="58" spans="1:13" ht="20.25" customHeight="1">
      <c r="A58" s="65" t="s">
        <v>102</v>
      </c>
      <c r="B58" s="9">
        <v>801</v>
      </c>
      <c r="C58" s="9">
        <v>80101</v>
      </c>
      <c r="D58" s="9">
        <v>6050</v>
      </c>
      <c r="E58" s="8" t="s">
        <v>196</v>
      </c>
      <c r="F58" s="7">
        <v>31000</v>
      </c>
      <c r="G58" s="7">
        <f>H58+I58</f>
        <v>31000</v>
      </c>
      <c r="H58" s="7">
        <v>31000</v>
      </c>
      <c r="I58" s="7"/>
      <c r="J58" s="51"/>
      <c r="K58" s="50"/>
      <c r="L58" s="7"/>
      <c r="M58" s="12" t="s">
        <v>18</v>
      </c>
    </row>
    <row r="59" spans="1:13" ht="25.5" customHeight="1">
      <c r="A59" s="65" t="s">
        <v>107</v>
      </c>
      <c r="B59" s="9">
        <v>801</v>
      </c>
      <c r="C59" s="9">
        <v>80101</v>
      </c>
      <c r="D59" s="9">
        <v>6060</v>
      </c>
      <c r="E59" s="8" t="s">
        <v>129</v>
      </c>
      <c r="F59" s="7">
        <v>4000</v>
      </c>
      <c r="G59" s="7">
        <f>H59+I59</f>
        <v>4000</v>
      </c>
      <c r="H59" s="7">
        <v>4000</v>
      </c>
      <c r="I59" s="7"/>
      <c r="J59" s="51"/>
      <c r="K59" s="50"/>
      <c r="L59" s="7"/>
      <c r="M59" s="12" t="s">
        <v>97</v>
      </c>
    </row>
    <row r="60" spans="1:13" ht="25.5" customHeight="1">
      <c r="A60" s="65" t="s">
        <v>108</v>
      </c>
      <c r="B60" s="9">
        <v>801</v>
      </c>
      <c r="C60" s="9">
        <v>80101</v>
      </c>
      <c r="D60" s="9">
        <v>6060</v>
      </c>
      <c r="E60" s="8" t="s">
        <v>151</v>
      </c>
      <c r="F60" s="7">
        <v>18900</v>
      </c>
      <c r="G60" s="7">
        <f>H60+I60</f>
        <v>18900</v>
      </c>
      <c r="H60" s="7">
        <v>18900</v>
      </c>
      <c r="I60" s="7"/>
      <c r="J60" s="51"/>
      <c r="K60" s="50"/>
      <c r="L60" s="7"/>
      <c r="M60" s="12" t="s">
        <v>97</v>
      </c>
    </row>
    <row r="61" spans="1:13" ht="25.5" customHeight="1">
      <c r="A61" s="65" t="s">
        <v>110</v>
      </c>
      <c r="B61" s="9">
        <v>801</v>
      </c>
      <c r="C61" s="9">
        <v>80101</v>
      </c>
      <c r="D61" s="9">
        <v>6060</v>
      </c>
      <c r="E61" s="8" t="s">
        <v>189</v>
      </c>
      <c r="F61" s="7">
        <v>6000</v>
      </c>
      <c r="G61" s="7">
        <f>H61+I61</f>
        <v>6000</v>
      </c>
      <c r="H61" s="7">
        <v>6000</v>
      </c>
      <c r="I61" s="7"/>
      <c r="J61" s="51"/>
      <c r="K61" s="50"/>
      <c r="L61" s="7"/>
      <c r="M61" s="12" t="s">
        <v>97</v>
      </c>
    </row>
    <row r="62" spans="1:13" ht="20.25" customHeight="1">
      <c r="A62" s="65" t="s">
        <v>111</v>
      </c>
      <c r="B62" s="9">
        <v>801</v>
      </c>
      <c r="C62" s="9">
        <v>80104</v>
      </c>
      <c r="D62" s="9">
        <v>6050</v>
      </c>
      <c r="E62" s="8" t="s">
        <v>77</v>
      </c>
      <c r="F62" s="7">
        <v>60634</v>
      </c>
      <c r="G62" s="7">
        <f t="shared" si="2"/>
        <v>60634</v>
      </c>
      <c r="H62" s="7">
        <v>60634</v>
      </c>
      <c r="I62" s="7"/>
      <c r="J62" s="51"/>
      <c r="K62" s="50"/>
      <c r="L62" s="7"/>
      <c r="M62" s="12" t="s">
        <v>18</v>
      </c>
    </row>
    <row r="63" spans="1:13" ht="20.25" customHeight="1">
      <c r="A63" s="65"/>
      <c r="B63" s="9">
        <v>801</v>
      </c>
      <c r="C63" s="9">
        <v>80104</v>
      </c>
      <c r="D63" s="9">
        <v>6060</v>
      </c>
      <c r="E63" s="8" t="s">
        <v>199</v>
      </c>
      <c r="F63" s="7">
        <v>6025</v>
      </c>
      <c r="G63" s="7">
        <f t="shared" si="2"/>
        <v>6025</v>
      </c>
      <c r="H63" s="7">
        <v>6025</v>
      </c>
      <c r="I63" s="7"/>
      <c r="J63" s="51"/>
      <c r="K63" s="50"/>
      <c r="L63" s="7"/>
      <c r="M63" s="12" t="s">
        <v>97</v>
      </c>
    </row>
    <row r="64" spans="1:13" ht="25.5" customHeight="1">
      <c r="A64" s="65" t="s">
        <v>112</v>
      </c>
      <c r="B64" s="9">
        <v>801</v>
      </c>
      <c r="C64" s="9">
        <v>80110</v>
      </c>
      <c r="D64" s="9">
        <v>6050</v>
      </c>
      <c r="E64" s="8" t="s">
        <v>44</v>
      </c>
      <c r="F64" s="7">
        <f>H64</f>
        <v>222406</v>
      </c>
      <c r="G64" s="7">
        <f t="shared" si="2"/>
        <v>222406</v>
      </c>
      <c r="H64" s="7">
        <f>220000+2406</f>
        <v>222406</v>
      </c>
      <c r="I64" s="7"/>
      <c r="J64" s="51"/>
      <c r="K64" s="50"/>
      <c r="L64" s="7"/>
      <c r="M64" s="12" t="s">
        <v>18</v>
      </c>
    </row>
    <row r="65" spans="1:13" ht="25.5" customHeight="1">
      <c r="A65" s="65" t="s">
        <v>113</v>
      </c>
      <c r="B65" s="9">
        <v>801</v>
      </c>
      <c r="C65" s="9">
        <v>80110</v>
      </c>
      <c r="D65" s="9">
        <v>6060</v>
      </c>
      <c r="E65" s="8" t="s">
        <v>162</v>
      </c>
      <c r="F65" s="7">
        <v>7465</v>
      </c>
      <c r="G65" s="7">
        <f>H65+I65</f>
        <v>7465</v>
      </c>
      <c r="H65" s="7">
        <v>7465</v>
      </c>
      <c r="I65" s="7"/>
      <c r="J65" s="51"/>
      <c r="K65" s="50"/>
      <c r="L65" s="7"/>
      <c r="M65" s="12" t="s">
        <v>97</v>
      </c>
    </row>
    <row r="66" spans="1:13" ht="25.5" customHeight="1">
      <c r="A66" s="65" t="s">
        <v>131</v>
      </c>
      <c r="B66" s="9">
        <v>801</v>
      </c>
      <c r="C66" s="9">
        <v>80113</v>
      </c>
      <c r="D66" s="9">
        <v>6060</v>
      </c>
      <c r="E66" s="8" t="s">
        <v>152</v>
      </c>
      <c r="F66" s="7">
        <v>31330</v>
      </c>
      <c r="G66" s="7">
        <f>H66+I66</f>
        <v>31330</v>
      </c>
      <c r="H66" s="7">
        <v>31330</v>
      </c>
      <c r="I66" s="7"/>
      <c r="J66" s="51"/>
      <c r="K66" s="50"/>
      <c r="L66" s="7"/>
      <c r="M66" s="12" t="s">
        <v>18</v>
      </c>
    </row>
    <row r="67" spans="1:13" ht="37.5" customHeight="1">
      <c r="A67" s="65" t="s">
        <v>132</v>
      </c>
      <c r="B67" s="9">
        <v>851</v>
      </c>
      <c r="C67" s="9">
        <v>85121</v>
      </c>
      <c r="D67" s="9">
        <v>6220</v>
      </c>
      <c r="E67" s="8" t="s">
        <v>197</v>
      </c>
      <c r="F67" s="7">
        <v>26000</v>
      </c>
      <c r="G67" s="7">
        <f>H67+I67+K67</f>
        <v>26000</v>
      </c>
      <c r="H67" s="7">
        <v>26000</v>
      </c>
      <c r="I67" s="7"/>
      <c r="J67" s="51"/>
      <c r="K67" s="50"/>
      <c r="L67" s="7"/>
      <c r="M67" s="12" t="s">
        <v>18</v>
      </c>
    </row>
    <row r="68" spans="1:13" ht="25.5" customHeight="1">
      <c r="A68" s="65" t="s">
        <v>133</v>
      </c>
      <c r="B68" s="9">
        <v>852</v>
      </c>
      <c r="C68" s="9">
        <v>85212</v>
      </c>
      <c r="D68" s="9">
        <v>6050</v>
      </c>
      <c r="E68" s="42" t="s">
        <v>144</v>
      </c>
      <c r="F68" s="7">
        <v>14700</v>
      </c>
      <c r="G68" s="7">
        <f>H68+I68+K68</f>
        <v>14700</v>
      </c>
      <c r="H68" s="7"/>
      <c r="I68" s="7"/>
      <c r="J68" s="30" t="s">
        <v>145</v>
      </c>
      <c r="K68" s="33">
        <v>14700</v>
      </c>
      <c r="L68" s="7"/>
      <c r="M68" s="12" t="s">
        <v>147</v>
      </c>
    </row>
    <row r="69" spans="1:13" ht="25.5" customHeight="1">
      <c r="A69" s="65" t="s">
        <v>134</v>
      </c>
      <c r="B69" s="9">
        <v>900</v>
      </c>
      <c r="C69" s="9">
        <v>90001</v>
      </c>
      <c r="D69" s="9">
        <v>6050</v>
      </c>
      <c r="E69" s="8" t="s">
        <v>46</v>
      </c>
      <c r="F69" s="7">
        <v>3500000</v>
      </c>
      <c r="G69" s="7">
        <f t="shared" si="2"/>
        <v>1000000</v>
      </c>
      <c r="H69" s="7">
        <v>500000</v>
      </c>
      <c r="I69" s="7">
        <v>500000</v>
      </c>
      <c r="J69" s="51"/>
      <c r="K69" s="50"/>
      <c r="L69" s="7"/>
      <c r="M69" s="12" t="s">
        <v>18</v>
      </c>
    </row>
    <row r="70" spans="1:13" ht="25.5" customHeight="1">
      <c r="A70" s="65" t="s">
        <v>135</v>
      </c>
      <c r="B70" s="9">
        <v>900</v>
      </c>
      <c r="C70" s="9">
        <v>90001</v>
      </c>
      <c r="D70" s="9">
        <v>6060</v>
      </c>
      <c r="E70" s="8" t="s">
        <v>78</v>
      </c>
      <c r="F70" s="7">
        <v>12500</v>
      </c>
      <c r="G70" s="7">
        <f t="shared" si="2"/>
        <v>12500</v>
      </c>
      <c r="H70" s="7">
        <v>12500</v>
      </c>
      <c r="I70" s="7"/>
      <c r="J70" s="51"/>
      <c r="K70" s="50"/>
      <c r="L70" s="7"/>
      <c r="M70" s="12" t="s">
        <v>18</v>
      </c>
    </row>
    <row r="71" spans="1:13" ht="20.25" customHeight="1">
      <c r="A71" s="65" t="s">
        <v>136</v>
      </c>
      <c r="B71" s="9">
        <v>900</v>
      </c>
      <c r="C71" s="9">
        <v>90001</v>
      </c>
      <c r="D71" s="9">
        <v>6050</v>
      </c>
      <c r="E71" s="25" t="s">
        <v>70</v>
      </c>
      <c r="F71" s="7">
        <v>40000</v>
      </c>
      <c r="G71" s="7">
        <f t="shared" si="2"/>
        <v>40000</v>
      </c>
      <c r="H71" s="7">
        <v>40000</v>
      </c>
      <c r="I71" s="7"/>
      <c r="J71" s="51"/>
      <c r="K71" s="50"/>
      <c r="L71" s="7"/>
      <c r="M71" s="12" t="s">
        <v>18</v>
      </c>
    </row>
    <row r="72" spans="1:13" ht="20.25" customHeight="1">
      <c r="A72" s="65" t="s">
        <v>137</v>
      </c>
      <c r="B72" s="9">
        <v>900</v>
      </c>
      <c r="C72" s="9">
        <v>90001</v>
      </c>
      <c r="D72" s="9">
        <v>6060</v>
      </c>
      <c r="E72" s="8" t="s">
        <v>71</v>
      </c>
      <c r="F72" s="7">
        <v>70000</v>
      </c>
      <c r="G72" s="7">
        <f t="shared" si="2"/>
        <v>70000</v>
      </c>
      <c r="H72" s="7">
        <v>70000</v>
      </c>
      <c r="I72" s="7"/>
      <c r="J72" s="51"/>
      <c r="K72" s="50"/>
      <c r="L72" s="7"/>
      <c r="M72" s="12" t="s">
        <v>18</v>
      </c>
    </row>
    <row r="73" spans="1:13" ht="22.5" customHeight="1">
      <c r="A73" s="65" t="s">
        <v>138</v>
      </c>
      <c r="B73" s="9">
        <v>900</v>
      </c>
      <c r="C73" s="9">
        <v>90002</v>
      </c>
      <c r="D73" s="9">
        <v>6050</v>
      </c>
      <c r="E73" s="8" t="s">
        <v>49</v>
      </c>
      <c r="F73" s="14">
        <f>2150000-273000-800000</f>
        <v>1077000</v>
      </c>
      <c r="G73" s="7">
        <f t="shared" si="2"/>
        <v>927000</v>
      </c>
      <c r="H73" s="7">
        <f>500000-273000</f>
        <v>227000</v>
      </c>
      <c r="I73" s="7">
        <v>700000</v>
      </c>
      <c r="J73" s="51"/>
      <c r="K73" s="50"/>
      <c r="L73" s="7"/>
      <c r="M73" s="12" t="s">
        <v>18</v>
      </c>
    </row>
    <row r="74" spans="1:13" ht="22.5" customHeight="1">
      <c r="A74" s="65" t="s">
        <v>139</v>
      </c>
      <c r="B74" s="9">
        <v>900</v>
      </c>
      <c r="C74" s="9">
        <v>90002</v>
      </c>
      <c r="D74" s="9">
        <v>6060</v>
      </c>
      <c r="E74" s="8" t="s">
        <v>105</v>
      </c>
      <c r="F74" s="14">
        <v>17200</v>
      </c>
      <c r="G74" s="7">
        <f t="shared" si="2"/>
        <v>17200</v>
      </c>
      <c r="H74" s="7">
        <v>17200</v>
      </c>
      <c r="I74" s="7"/>
      <c r="J74" s="51"/>
      <c r="K74" s="50"/>
      <c r="L74" s="7"/>
      <c r="M74" s="12" t="s">
        <v>18</v>
      </c>
    </row>
    <row r="75" spans="1:13" ht="25.5" customHeight="1">
      <c r="A75" s="65" t="s">
        <v>140</v>
      </c>
      <c r="B75" s="9">
        <v>900</v>
      </c>
      <c r="C75" s="9">
        <v>90002</v>
      </c>
      <c r="D75" s="9">
        <v>6060</v>
      </c>
      <c r="E75" s="8" t="s">
        <v>186</v>
      </c>
      <c r="F75" s="14">
        <v>180000</v>
      </c>
      <c r="G75" s="7">
        <f t="shared" si="2"/>
        <v>180000</v>
      </c>
      <c r="H75" s="7">
        <v>180000</v>
      </c>
      <c r="I75" s="7"/>
      <c r="J75" s="51"/>
      <c r="K75" s="50"/>
      <c r="L75" s="7"/>
      <c r="M75" s="12" t="s">
        <v>18</v>
      </c>
    </row>
    <row r="76" spans="1:13" ht="36.75" customHeight="1">
      <c r="A76" s="65" t="s">
        <v>141</v>
      </c>
      <c r="B76" s="9">
        <v>900</v>
      </c>
      <c r="C76" s="9">
        <v>90002</v>
      </c>
      <c r="D76" s="9">
        <v>6060</v>
      </c>
      <c r="E76" s="8" t="s">
        <v>187</v>
      </c>
      <c r="F76" s="14">
        <v>41238</v>
      </c>
      <c r="G76" s="7">
        <f t="shared" si="2"/>
        <v>41238</v>
      </c>
      <c r="H76" s="7">
        <v>41238</v>
      </c>
      <c r="I76" s="7"/>
      <c r="J76" s="51"/>
      <c r="K76" s="50"/>
      <c r="L76" s="7"/>
      <c r="M76" s="12" t="s">
        <v>18</v>
      </c>
    </row>
    <row r="77" spans="1:13" ht="22.5" customHeight="1">
      <c r="A77" s="65" t="s">
        <v>142</v>
      </c>
      <c r="B77" s="9">
        <v>900</v>
      </c>
      <c r="C77" s="9">
        <v>90004</v>
      </c>
      <c r="D77" s="9">
        <v>6050</v>
      </c>
      <c r="E77" s="8" t="s">
        <v>198</v>
      </c>
      <c r="F77" s="14">
        <v>82500</v>
      </c>
      <c r="G77" s="7">
        <f t="shared" si="2"/>
        <v>82500</v>
      </c>
      <c r="H77" s="7">
        <v>82500</v>
      </c>
      <c r="I77" s="7"/>
      <c r="J77" s="51"/>
      <c r="K77" s="50"/>
      <c r="L77" s="7"/>
      <c r="M77" s="12" t="s">
        <v>18</v>
      </c>
    </row>
    <row r="78" spans="1:13" ht="22.5" customHeight="1">
      <c r="A78" s="65" t="s">
        <v>148</v>
      </c>
      <c r="B78" s="9">
        <v>900</v>
      </c>
      <c r="C78" s="9">
        <v>90013</v>
      </c>
      <c r="D78" s="9">
        <v>6050</v>
      </c>
      <c r="E78" s="8" t="s">
        <v>51</v>
      </c>
      <c r="F78" s="7">
        <v>5000</v>
      </c>
      <c r="G78" s="7">
        <f t="shared" si="2"/>
        <v>5000</v>
      </c>
      <c r="H78" s="7">
        <v>5000</v>
      </c>
      <c r="I78" s="7"/>
      <c r="J78" s="51"/>
      <c r="K78" s="50"/>
      <c r="L78" s="7"/>
      <c r="M78" s="12" t="s">
        <v>18</v>
      </c>
    </row>
    <row r="79" spans="1:13" ht="22.5" customHeight="1">
      <c r="A79" s="65" t="s">
        <v>149</v>
      </c>
      <c r="B79" s="9">
        <v>900</v>
      </c>
      <c r="C79" s="9">
        <v>90015</v>
      </c>
      <c r="D79" s="9">
        <v>6050</v>
      </c>
      <c r="E79" s="8" t="s">
        <v>165</v>
      </c>
      <c r="F79" s="7">
        <f>H79</f>
        <v>37850</v>
      </c>
      <c r="G79" s="7">
        <f t="shared" si="2"/>
        <v>37850</v>
      </c>
      <c r="H79" s="7">
        <v>37850</v>
      </c>
      <c r="I79" s="7"/>
      <c r="J79" s="51"/>
      <c r="K79" s="50"/>
      <c r="L79" s="7"/>
      <c r="M79" s="12" t="s">
        <v>18</v>
      </c>
    </row>
    <row r="80" spans="1:13" ht="20.25" customHeight="1">
      <c r="A80" s="65" t="s">
        <v>150</v>
      </c>
      <c r="B80" s="9">
        <v>900</v>
      </c>
      <c r="C80" s="9">
        <v>90015</v>
      </c>
      <c r="D80" s="9">
        <v>6050</v>
      </c>
      <c r="E80" s="8" t="s">
        <v>119</v>
      </c>
      <c r="F80" s="7">
        <v>24500</v>
      </c>
      <c r="G80" s="7">
        <f t="shared" si="2"/>
        <v>24500</v>
      </c>
      <c r="H80" s="7">
        <v>24500</v>
      </c>
      <c r="I80" s="7"/>
      <c r="J80" s="51"/>
      <c r="K80" s="50"/>
      <c r="L80" s="7"/>
      <c r="M80" s="12" t="s">
        <v>18</v>
      </c>
    </row>
    <row r="81" spans="1:13" ht="20.25" customHeight="1">
      <c r="A81" s="65"/>
      <c r="B81" s="9">
        <v>900</v>
      </c>
      <c r="C81" s="9">
        <v>90095</v>
      </c>
      <c r="D81" s="9">
        <v>6050</v>
      </c>
      <c r="E81" s="8" t="s">
        <v>201</v>
      </c>
      <c r="F81" s="7">
        <v>4270</v>
      </c>
      <c r="G81" s="7">
        <f t="shared" si="2"/>
        <v>4270</v>
      </c>
      <c r="H81" s="7">
        <v>4270</v>
      </c>
      <c r="I81" s="7"/>
      <c r="J81" s="51"/>
      <c r="K81" s="50"/>
      <c r="L81" s="7"/>
      <c r="M81" s="12" t="s">
        <v>18</v>
      </c>
    </row>
    <row r="82" spans="1:13" ht="20.25" customHeight="1">
      <c r="A82" s="65" t="s">
        <v>154</v>
      </c>
      <c r="B82" s="9">
        <v>921</v>
      </c>
      <c r="C82" s="9">
        <v>92109</v>
      </c>
      <c r="D82" s="9">
        <v>6050</v>
      </c>
      <c r="E82" s="8" t="s">
        <v>88</v>
      </c>
      <c r="F82" s="7">
        <f>150000-10000</f>
        <v>140000</v>
      </c>
      <c r="G82" s="7">
        <f t="shared" si="2"/>
        <v>140000</v>
      </c>
      <c r="H82" s="7">
        <f>150000-10000</f>
        <v>140000</v>
      </c>
      <c r="I82" s="7"/>
      <c r="J82" s="51"/>
      <c r="K82" s="50"/>
      <c r="L82" s="7"/>
      <c r="M82" s="12" t="s">
        <v>18</v>
      </c>
    </row>
    <row r="83" spans="1:13" ht="20.25" customHeight="1">
      <c r="A83" s="65" t="s">
        <v>155</v>
      </c>
      <c r="B83" s="9">
        <v>921</v>
      </c>
      <c r="C83" s="9">
        <v>92120</v>
      </c>
      <c r="D83" s="9">
        <v>6050</v>
      </c>
      <c r="E83" s="8" t="s">
        <v>130</v>
      </c>
      <c r="F83" s="7">
        <v>110000</v>
      </c>
      <c r="G83" s="7">
        <f t="shared" si="2"/>
        <v>110000</v>
      </c>
      <c r="H83" s="7">
        <v>110000</v>
      </c>
      <c r="I83" s="7"/>
      <c r="J83" s="51"/>
      <c r="K83" s="50"/>
      <c r="L83" s="7"/>
      <c r="M83" s="12" t="s">
        <v>18</v>
      </c>
    </row>
    <row r="84" spans="1:13" ht="20.25" customHeight="1">
      <c r="A84" s="65" t="s">
        <v>156</v>
      </c>
      <c r="B84" s="9">
        <v>921</v>
      </c>
      <c r="C84" s="9">
        <v>92120</v>
      </c>
      <c r="D84" s="9">
        <v>6050</v>
      </c>
      <c r="E84" s="8" t="s">
        <v>54</v>
      </c>
      <c r="F84" s="7">
        <v>4000000</v>
      </c>
      <c r="G84" s="7">
        <f t="shared" si="2"/>
        <v>1000000</v>
      </c>
      <c r="H84" s="7">
        <v>500000</v>
      </c>
      <c r="I84" s="7">
        <v>500000</v>
      </c>
      <c r="J84" s="51"/>
      <c r="K84" s="50"/>
      <c r="L84" s="7"/>
      <c r="M84" s="12" t="s">
        <v>18</v>
      </c>
    </row>
    <row r="85" spans="1:13" ht="25.5" customHeight="1">
      <c r="A85" s="65" t="s">
        <v>157</v>
      </c>
      <c r="B85" s="9">
        <v>926</v>
      </c>
      <c r="C85" s="9">
        <v>92601</v>
      </c>
      <c r="D85" s="9">
        <v>6050</v>
      </c>
      <c r="E85" s="8" t="s">
        <v>153</v>
      </c>
      <c r="F85" s="7">
        <v>549000</v>
      </c>
      <c r="G85" s="7">
        <f>H85+I85</f>
        <v>549000</v>
      </c>
      <c r="H85" s="7">
        <v>549000</v>
      </c>
      <c r="I85" s="7"/>
      <c r="J85" s="51"/>
      <c r="K85" s="50"/>
      <c r="L85" s="7"/>
      <c r="M85" s="12" t="s">
        <v>18</v>
      </c>
    </row>
    <row r="86" spans="1:13" ht="22.5" customHeight="1">
      <c r="A86" s="65" t="s">
        <v>158</v>
      </c>
      <c r="B86" s="9">
        <v>926</v>
      </c>
      <c r="C86" s="9">
        <v>92601</v>
      </c>
      <c r="D86" s="9">
        <v>6050</v>
      </c>
      <c r="E86" s="8" t="s">
        <v>56</v>
      </c>
      <c r="F86" s="7">
        <v>32000000</v>
      </c>
      <c r="G86" s="7">
        <f t="shared" si="2"/>
        <v>1000000</v>
      </c>
      <c r="H86" s="7">
        <v>1000000</v>
      </c>
      <c r="I86" s="7"/>
      <c r="J86" s="51"/>
      <c r="K86" s="50"/>
      <c r="L86" s="7"/>
      <c r="M86" s="12" t="s">
        <v>18</v>
      </c>
    </row>
    <row r="87" spans="1:13" ht="20.25" customHeight="1">
      <c r="A87" s="65" t="s">
        <v>159</v>
      </c>
      <c r="B87" s="21">
        <v>926</v>
      </c>
      <c r="C87" s="21">
        <v>92601</v>
      </c>
      <c r="D87" s="21">
        <v>6050</v>
      </c>
      <c r="E87" s="22" t="s">
        <v>58</v>
      </c>
      <c r="F87" s="23">
        <v>50000</v>
      </c>
      <c r="G87" s="23">
        <f t="shared" si="2"/>
        <v>50000</v>
      </c>
      <c r="H87" s="23">
        <v>50000</v>
      </c>
      <c r="I87" s="23"/>
      <c r="J87" s="54"/>
      <c r="K87" s="55"/>
      <c r="L87" s="23"/>
      <c r="M87" s="24" t="s">
        <v>18</v>
      </c>
    </row>
    <row r="88" spans="1:13" ht="39.75" customHeight="1">
      <c r="A88" s="65" t="s">
        <v>160</v>
      </c>
      <c r="B88" s="21">
        <v>926</v>
      </c>
      <c r="C88" s="21">
        <v>92601</v>
      </c>
      <c r="D88" s="21">
        <v>6050</v>
      </c>
      <c r="E88" s="22" t="s">
        <v>116</v>
      </c>
      <c r="F88" s="23">
        <v>25620</v>
      </c>
      <c r="G88" s="23">
        <f t="shared" si="2"/>
        <v>25620</v>
      </c>
      <c r="H88" s="23">
        <v>25620</v>
      </c>
      <c r="I88" s="23"/>
      <c r="J88" s="54"/>
      <c r="K88" s="55"/>
      <c r="L88" s="23"/>
      <c r="M88" s="24" t="s">
        <v>18</v>
      </c>
    </row>
    <row r="89" spans="1:13" ht="25.5" customHeight="1">
      <c r="A89" s="65" t="s">
        <v>171</v>
      </c>
      <c r="B89" s="21">
        <v>926</v>
      </c>
      <c r="C89" s="21">
        <v>92601</v>
      </c>
      <c r="D89" s="21">
        <v>6050</v>
      </c>
      <c r="E89" s="22" t="s">
        <v>117</v>
      </c>
      <c r="F89" s="23">
        <f>100000+100000</f>
        <v>200000</v>
      </c>
      <c r="G89" s="23">
        <f>H89+I89+K89</f>
        <v>200000</v>
      </c>
      <c r="H89" s="23">
        <f>100000+100000</f>
        <v>200000</v>
      </c>
      <c r="I89" s="23"/>
      <c r="J89" s="54"/>
      <c r="K89" s="55"/>
      <c r="L89" s="23"/>
      <c r="M89" s="24" t="s">
        <v>18</v>
      </c>
    </row>
    <row r="90" spans="1:13" ht="22.5" customHeight="1">
      <c r="A90" s="65" t="s">
        <v>172</v>
      </c>
      <c r="B90" s="21">
        <v>926</v>
      </c>
      <c r="C90" s="21">
        <v>92601</v>
      </c>
      <c r="D90" s="21">
        <v>6050</v>
      </c>
      <c r="E90" s="22" t="s">
        <v>118</v>
      </c>
      <c r="F90" s="23">
        <f>1351400+748600</f>
        <v>2100000</v>
      </c>
      <c r="G90" s="23">
        <f>H90+I90+K90</f>
        <v>2100000</v>
      </c>
      <c r="H90" s="23">
        <f>1351400+748600-333000</f>
        <v>1767000</v>
      </c>
      <c r="I90" s="23"/>
      <c r="J90" s="30" t="s">
        <v>145</v>
      </c>
      <c r="K90" s="33">
        <v>333000</v>
      </c>
      <c r="L90" s="23"/>
      <c r="M90" s="24" t="s">
        <v>18</v>
      </c>
    </row>
    <row r="91" spans="1:13" ht="22.5" customHeight="1">
      <c r="A91" s="65" t="s">
        <v>173</v>
      </c>
      <c r="B91" s="21">
        <v>926</v>
      </c>
      <c r="C91" s="21">
        <v>92601</v>
      </c>
      <c r="D91" s="21">
        <v>6060</v>
      </c>
      <c r="E91" s="22" t="s">
        <v>163</v>
      </c>
      <c r="F91" s="23">
        <f>H91</f>
        <v>3540</v>
      </c>
      <c r="G91" s="23">
        <f aca="true" t="shared" si="4" ref="G91:G96">H91+I91</f>
        <v>3540</v>
      </c>
      <c r="H91" s="23">
        <v>3540</v>
      </c>
      <c r="I91" s="23"/>
      <c r="J91" s="54"/>
      <c r="K91" s="55"/>
      <c r="L91" s="23"/>
      <c r="M91" s="24" t="s">
        <v>97</v>
      </c>
    </row>
    <row r="92" spans="1:13" ht="22.5" customHeight="1">
      <c r="A92" s="65" t="s">
        <v>174</v>
      </c>
      <c r="B92" s="21">
        <v>926</v>
      </c>
      <c r="C92" s="21">
        <v>92601</v>
      </c>
      <c r="D92" s="21">
        <v>6060</v>
      </c>
      <c r="E92" s="22" t="s">
        <v>181</v>
      </c>
      <c r="F92" s="23">
        <v>5261</v>
      </c>
      <c r="G92" s="23">
        <f t="shared" si="4"/>
        <v>5261</v>
      </c>
      <c r="H92" s="23">
        <v>5261</v>
      </c>
      <c r="I92" s="23"/>
      <c r="J92" s="54"/>
      <c r="K92" s="55"/>
      <c r="L92" s="23"/>
      <c r="M92" s="24" t="s">
        <v>97</v>
      </c>
    </row>
    <row r="93" spans="1:13" ht="25.5" customHeight="1">
      <c r="A93" s="65" t="s">
        <v>177</v>
      </c>
      <c r="B93" s="21">
        <v>926</v>
      </c>
      <c r="C93" s="21">
        <v>92605</v>
      </c>
      <c r="D93" s="21">
        <v>6050</v>
      </c>
      <c r="E93" s="22" t="s">
        <v>176</v>
      </c>
      <c r="F93" s="23">
        <f>H93</f>
        <v>23500</v>
      </c>
      <c r="G93" s="23">
        <f t="shared" si="4"/>
        <v>23500</v>
      </c>
      <c r="H93" s="23">
        <v>23500</v>
      </c>
      <c r="I93" s="23"/>
      <c r="J93" s="54"/>
      <c r="K93" s="55"/>
      <c r="L93" s="23"/>
      <c r="M93" s="24" t="s">
        <v>97</v>
      </c>
    </row>
    <row r="94" spans="1:13" ht="25.5" customHeight="1">
      <c r="A94" s="65" t="s">
        <v>182</v>
      </c>
      <c r="B94" s="21">
        <v>926</v>
      </c>
      <c r="C94" s="21">
        <v>92605</v>
      </c>
      <c r="D94" s="21">
        <v>6050</v>
      </c>
      <c r="E94" s="22" t="s">
        <v>175</v>
      </c>
      <c r="F94" s="23">
        <v>4000</v>
      </c>
      <c r="G94" s="23">
        <f t="shared" si="4"/>
        <v>4000</v>
      </c>
      <c r="H94" s="23">
        <v>4000</v>
      </c>
      <c r="I94" s="23"/>
      <c r="J94" s="54"/>
      <c r="K94" s="55"/>
      <c r="L94" s="23"/>
      <c r="M94" s="24" t="s">
        <v>18</v>
      </c>
    </row>
    <row r="95" spans="1:13" ht="25.5" customHeight="1">
      <c r="A95" s="65" t="s">
        <v>183</v>
      </c>
      <c r="B95" s="21">
        <v>926</v>
      </c>
      <c r="C95" s="21">
        <v>92605</v>
      </c>
      <c r="D95" s="21">
        <v>6050</v>
      </c>
      <c r="E95" s="22" t="s">
        <v>184</v>
      </c>
      <c r="F95" s="23">
        <f>8000+1760</f>
        <v>9760</v>
      </c>
      <c r="G95" s="23">
        <f t="shared" si="4"/>
        <v>9760</v>
      </c>
      <c r="H95" s="23">
        <f>8000+1760</f>
        <v>9760</v>
      </c>
      <c r="I95" s="23"/>
      <c r="J95" s="54"/>
      <c r="K95" s="55"/>
      <c r="L95" s="23"/>
      <c r="M95" s="24" t="s">
        <v>18</v>
      </c>
    </row>
    <row r="96" spans="1:13" ht="25.5" customHeight="1">
      <c r="A96" s="65" t="s">
        <v>190</v>
      </c>
      <c r="B96" s="21">
        <v>926</v>
      </c>
      <c r="C96" s="21">
        <v>92605</v>
      </c>
      <c r="D96" s="21">
        <v>6050</v>
      </c>
      <c r="E96" s="22" t="s">
        <v>188</v>
      </c>
      <c r="F96" s="23">
        <v>8857</v>
      </c>
      <c r="G96" s="23">
        <f t="shared" si="4"/>
        <v>8857</v>
      </c>
      <c r="H96" s="23">
        <v>8857</v>
      </c>
      <c r="I96" s="23"/>
      <c r="J96" s="54"/>
      <c r="K96" s="55"/>
      <c r="L96" s="23"/>
      <c r="M96" s="24" t="s">
        <v>18</v>
      </c>
    </row>
    <row r="97" spans="1:13" ht="20.25" customHeight="1">
      <c r="A97" s="65" t="s">
        <v>191</v>
      </c>
      <c r="B97" s="21">
        <v>926</v>
      </c>
      <c r="C97" s="21">
        <v>92605</v>
      </c>
      <c r="D97" s="21">
        <v>6060</v>
      </c>
      <c r="E97" s="22" t="s">
        <v>103</v>
      </c>
      <c r="F97" s="23">
        <f>H97</f>
        <v>160745</v>
      </c>
      <c r="G97" s="23">
        <f t="shared" si="2"/>
        <v>160745</v>
      </c>
      <c r="H97" s="23">
        <f>159280+10900-9435</f>
        <v>160745</v>
      </c>
      <c r="I97" s="23"/>
      <c r="J97" s="54"/>
      <c r="K97" s="55"/>
      <c r="L97" s="23"/>
      <c r="M97" s="24" t="s">
        <v>18</v>
      </c>
    </row>
    <row r="98" spans="1:13" ht="25.5" customHeight="1">
      <c r="A98" s="65" t="s">
        <v>192</v>
      </c>
      <c r="B98" s="9">
        <v>926</v>
      </c>
      <c r="C98" s="9">
        <v>92605</v>
      </c>
      <c r="D98" s="9">
        <v>6060</v>
      </c>
      <c r="E98" s="8" t="s">
        <v>104</v>
      </c>
      <c r="F98" s="7">
        <v>109800</v>
      </c>
      <c r="G98" s="7">
        <f>H98+I98</f>
        <v>109800</v>
      </c>
      <c r="H98" s="7">
        <v>109800</v>
      </c>
      <c r="I98" s="7"/>
      <c r="J98" s="51"/>
      <c r="K98" s="50"/>
      <c r="L98" s="7"/>
      <c r="M98" s="12" t="s">
        <v>18</v>
      </c>
    </row>
    <row r="99" spans="1:13" ht="25.5" customHeight="1">
      <c r="A99" s="65" t="s">
        <v>193</v>
      </c>
      <c r="B99" s="59">
        <v>926</v>
      </c>
      <c r="C99" s="59">
        <v>92605</v>
      </c>
      <c r="D99" s="59">
        <v>6060</v>
      </c>
      <c r="E99" s="60" t="s">
        <v>146</v>
      </c>
      <c r="F99" s="15">
        <f>16070+800</f>
        <v>16870</v>
      </c>
      <c r="G99" s="15">
        <f>H99+I99</f>
        <v>16870</v>
      </c>
      <c r="H99" s="15">
        <f>16070+800</f>
        <v>16870</v>
      </c>
      <c r="I99" s="15"/>
      <c r="J99" s="56"/>
      <c r="K99" s="57"/>
      <c r="L99" s="15"/>
      <c r="M99" s="16" t="s">
        <v>18</v>
      </c>
    </row>
    <row r="100" spans="1:13" ht="22.5" customHeight="1">
      <c r="A100" s="77" t="s">
        <v>59</v>
      </c>
      <c r="B100" s="77"/>
      <c r="C100" s="77"/>
      <c r="D100" s="77"/>
      <c r="E100" s="77"/>
      <c r="F100" s="17">
        <f>SUM(F15:F99)</f>
        <v>64924574</v>
      </c>
      <c r="G100" s="17">
        <f>SUM(G15:G99)</f>
        <v>15725905</v>
      </c>
      <c r="H100" s="17">
        <f>SUM(H15:H99)</f>
        <v>10378205</v>
      </c>
      <c r="I100" s="17">
        <f>SUM(I15:I99)</f>
        <v>5000000</v>
      </c>
      <c r="J100" s="64" t="s">
        <v>145</v>
      </c>
      <c r="K100" s="63">
        <f>SUM(K15:K99)</f>
        <v>347700</v>
      </c>
      <c r="L100" s="17">
        <v>0</v>
      </c>
      <c r="M100" s="18" t="s">
        <v>60</v>
      </c>
    </row>
    <row r="101" spans="1:13" ht="12.75">
      <c r="A101" s="27" t="s">
        <v>61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2.75">
      <c r="A102" s="27" t="s">
        <v>72</v>
      </c>
      <c r="B102" s="19"/>
      <c r="C102" s="19"/>
      <c r="D102" s="19"/>
      <c r="E102" s="19"/>
      <c r="F102" s="27"/>
      <c r="G102" s="19"/>
      <c r="H102" s="19"/>
      <c r="I102" s="19"/>
      <c r="J102" s="19"/>
      <c r="K102" s="19"/>
      <c r="L102" s="19"/>
      <c r="M102" s="19"/>
    </row>
    <row r="103" spans="1:13" ht="12.75">
      <c r="A103" s="27" t="s">
        <v>73</v>
      </c>
      <c r="B103" s="19"/>
      <c r="C103" s="19"/>
      <c r="D103" s="19"/>
      <c r="E103" s="19"/>
      <c r="F103" s="27"/>
      <c r="G103" s="19"/>
      <c r="H103" s="19"/>
      <c r="I103" s="62"/>
      <c r="J103" s="19"/>
      <c r="K103" s="19"/>
      <c r="L103" s="19"/>
      <c r="M103" s="19"/>
    </row>
    <row r="104" spans="1:13" ht="12.75">
      <c r="A104" s="27" t="s">
        <v>74</v>
      </c>
      <c r="B104" s="19"/>
      <c r="C104" s="19"/>
      <c r="D104" s="19"/>
      <c r="E104" s="19"/>
      <c r="F104" s="27"/>
      <c r="G104" s="19"/>
      <c r="H104" s="19"/>
      <c r="I104" s="19"/>
      <c r="J104" s="19"/>
      <c r="K104" s="19"/>
      <c r="L104" s="19"/>
      <c r="M104" s="19"/>
    </row>
    <row r="105" spans="1:13" ht="12.75">
      <c r="A105" s="19" t="s">
        <v>164</v>
      </c>
      <c r="B105" s="19"/>
      <c r="C105" s="34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2.75">
      <c r="A106" s="20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</sheetData>
  <mergeCells count="16">
    <mergeCell ref="A100:E100"/>
    <mergeCell ref="H9:L9"/>
    <mergeCell ref="H10:H12"/>
    <mergeCell ref="I10:I12"/>
    <mergeCell ref="L10:L12"/>
    <mergeCell ref="J10:K12"/>
    <mergeCell ref="A6:M6"/>
    <mergeCell ref="A8:A12"/>
    <mergeCell ref="B8:B12"/>
    <mergeCell ref="C8:C12"/>
    <mergeCell ref="D8:D12"/>
    <mergeCell ref="E8:E12"/>
    <mergeCell ref="F8:F12"/>
    <mergeCell ref="G8:L8"/>
    <mergeCell ref="M8:M12"/>
    <mergeCell ref="G9:G12"/>
  </mergeCells>
  <printOptions/>
  <pageMargins left="0.21" right="0.2" top="0.19" bottom="0.17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UM Trzebnica</cp:lastModifiedBy>
  <cp:lastPrinted>2008-12-11T13:39:40Z</cp:lastPrinted>
  <dcterms:created xsi:type="dcterms:W3CDTF">2008-01-15T09:26:20Z</dcterms:created>
  <dcterms:modified xsi:type="dcterms:W3CDTF">2008-12-24T09:39:22Z</dcterms:modified>
  <cp:category/>
  <cp:version/>
  <cp:contentType/>
  <cp:contentStatus/>
</cp:coreProperties>
</file>